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895" windowHeight="10245" activeTab="0"/>
  </bookViews>
  <sheets>
    <sheet name="Intro" sheetId="1" r:id="rId1"/>
    <sheet name="PriceCeiling" sheetId="2" r:id="rId2"/>
    <sheet name="PriceFloor" sheetId="3" r:id="rId3"/>
    <sheet name="Taxes" sheetId="4" r:id="rId4"/>
  </sheets>
  <definedNames>
    <definedName name="d0_" localSheetId="1">'PriceCeiling'!$B$7</definedName>
    <definedName name="d0_" localSheetId="2">'PriceFloor'!$B$7</definedName>
    <definedName name="d0_">'Taxes'!$B$7</definedName>
    <definedName name="d1_" localSheetId="1">'PriceCeiling'!$B$8</definedName>
    <definedName name="d1_" localSheetId="2">'PriceFloor'!$B$8</definedName>
    <definedName name="d1_">'Taxes'!$B$8</definedName>
    <definedName name="P" localSheetId="1">'PriceCeiling'!$B$11</definedName>
    <definedName name="P" localSheetId="2">'PriceFloor'!$B$11</definedName>
    <definedName name="P">'Taxes'!$B$11</definedName>
    <definedName name="PriceCeiling">'PriceCeiling'!$B$15</definedName>
    <definedName name="PriceFloor">'PriceFloor'!$B$15</definedName>
    <definedName name="Q" localSheetId="1">'PriceCeiling'!$B$12</definedName>
    <definedName name="Q" localSheetId="2">'PriceFloor'!$B$12</definedName>
    <definedName name="Q">'Taxes'!$B$12</definedName>
    <definedName name="s0_" localSheetId="1">'PriceCeiling'!$E$7</definedName>
    <definedName name="s0_" localSheetId="2">'PriceFloor'!$E$7</definedName>
    <definedName name="s0_">'Taxes'!$E$7</definedName>
    <definedName name="s1_" localSheetId="1">'PriceCeiling'!$E$8</definedName>
    <definedName name="s1_" localSheetId="2">'PriceFloor'!$E$8</definedName>
    <definedName name="s1_">'Taxes'!$E$8</definedName>
    <definedName name="solver_adj" localSheetId="1" hidden="1">'PriceCeiling'!#REF!</definedName>
    <definedName name="solver_adj" localSheetId="2" hidden="1">'PriceFloor'!#REF!</definedName>
    <definedName name="solver_adj" localSheetId="3" hidden="1">'Taxes'!#REF!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1" hidden="1">'PriceCeiling'!#REF!</definedName>
    <definedName name="solver_opt" localSheetId="2" hidden="1">'PriceFloor'!#REF!</definedName>
    <definedName name="solver_opt" localSheetId="3" hidden="1">'Taxes'!$B$21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1" hidden="1">3</definedName>
    <definedName name="solver_typ" localSheetId="2" hidden="1">3</definedName>
    <definedName name="solver_typ" localSheetId="3" hidden="1">3</definedName>
    <definedName name="solver_val" localSheetId="1" hidden="1">0</definedName>
    <definedName name="solver_val" localSheetId="2" hidden="1">0</definedName>
    <definedName name="solver_val" localSheetId="3" hidden="1">0</definedName>
    <definedName name="step" localSheetId="1">'PriceCeiling'!$A$46</definedName>
    <definedName name="step" localSheetId="2">'PriceFloor'!$A$46</definedName>
    <definedName name="step">'Taxes'!$A$46</definedName>
    <definedName name="tax">'Taxes'!$B$14</definedName>
  </definedNames>
  <calcPr fullCalcOnLoad="1"/>
</workbook>
</file>

<file path=xl/sharedStrings.xml><?xml version="1.0" encoding="utf-8"?>
<sst xmlns="http://schemas.openxmlformats.org/spreadsheetml/2006/main" count="159" uniqueCount="94">
  <si>
    <r>
      <t xml:space="preserve">In both cases, price regulations </t>
    </r>
    <r>
      <rPr>
        <b/>
        <i/>
        <sz val="10"/>
        <rFont val="Arial"/>
        <family val="2"/>
      </rPr>
      <t>distort</t>
    </r>
    <r>
      <rPr>
        <sz val="10"/>
        <rFont val="Arial"/>
        <family val="0"/>
      </rPr>
      <t xml:space="preserve"> the allocation of resources. By not allowing prices to rise or fall, the price regulation causes too little or too much output to be produced.</t>
    </r>
  </si>
  <si>
    <t>In fact, the case against price regulations rides on an important assumption, that Qe (the unregulated equilibrium quantity) is the optimal quantity.</t>
  </si>
  <si>
    <t xml:space="preserve">This is only true for well-behaved, competitive markets. </t>
  </si>
  <si>
    <t>One important aspect of price regulations are that they impair the market's ability to allocate resources.</t>
  </si>
  <si>
    <t>Further study in economics will explain under what conditions the free market equilibrium quantity is optimal and measure in dollars the cost of the distortion.</t>
  </si>
  <si>
    <t>Price regulations have a second drawback.</t>
  </si>
  <si>
    <t>This is the same problem that we identified with price regulations.</t>
  </si>
  <si>
    <t>If you believe the untaxed market's Qe is optimal, then Qe w/ tax is obviously sub-optimal.</t>
  </si>
  <si>
    <r>
      <t xml:space="preserve">The question of who bears the bigger burden, called </t>
    </r>
    <r>
      <rPr>
        <b/>
        <i/>
        <sz val="10"/>
        <rFont val="Arial"/>
        <family val="2"/>
      </rPr>
      <t>tax incidence</t>
    </r>
    <r>
      <rPr>
        <sz val="10"/>
        <rFont val="Arial"/>
        <family val="0"/>
      </rPr>
      <t>, is an interesting one.</t>
    </r>
  </si>
  <si>
    <t>You would think that if the supplier is responsible for paying the tax to the government, then the supplier bears the burden of the tax.</t>
  </si>
  <si>
    <t>A moment's reflection should convince you that this is untrue.  After all, the seller might be able to charge higher prices and simply pass on the tax.</t>
  </si>
  <si>
    <t>If property taxes rise, it is quite possible that the landlord will charge higher rent, thereby passing on the tax.</t>
  </si>
  <si>
    <t>In that case, it's the renter who bears the burden of the tax, not the landlord.</t>
  </si>
  <si>
    <t>The sheets in this workbook will show that the effects of price regulations and taxes crucially depend on the price elasticities of demand and supply.</t>
  </si>
  <si>
    <t>Key Concept</t>
  </si>
  <si>
    <t>Q Distortion</t>
  </si>
  <si>
    <t>Market Equilibrium Solution</t>
  </si>
  <si>
    <t>Background Reading Before You Begin</t>
  </si>
  <si>
    <t>Qs (amount sold)</t>
  </si>
  <si>
    <t>Qd (amount sold)</t>
  </si>
  <si>
    <t>Prices have been rounded to the nearest penny.</t>
  </si>
  <si>
    <t>(Sheet prints on one landscaped page.)</t>
  </si>
  <si>
    <t>Qs</t>
  </si>
  <si>
    <t>Shortage</t>
  </si>
  <si>
    <t>Parameters for Demand and Supply</t>
  </si>
  <si>
    <t>Use the scroll bars to change cells and see how the market is impacted.</t>
  </si>
  <si>
    <t>List Box Data</t>
  </si>
  <si>
    <t>P elasticity D = -0.2</t>
  </si>
  <si>
    <t>Click on the list of elasticity values to set the Price elasticity of Demand at P=100.</t>
  </si>
  <si>
    <t>P elasticity D = -0.4</t>
  </si>
  <si>
    <t>P elasticity D = -0.8</t>
  </si>
  <si>
    <t>P elasticity D = -1.6</t>
  </si>
  <si>
    <t>Surplus</t>
  </si>
  <si>
    <t>Unlike ceilings, which generate persistent shortages, floors prevent the market from eliminating surpluses by cutting the price.</t>
  </si>
  <si>
    <t>Price Floor</t>
  </si>
  <si>
    <t>Black Market Price</t>
  </si>
  <si>
    <t>Black Market</t>
  </si>
  <si>
    <t>This sheet enables you to set different price ceilings and demand curves in order to see the effects on the market.</t>
  </si>
  <si>
    <r>
      <t xml:space="preserve">This sheet is just like the </t>
    </r>
    <r>
      <rPr>
        <i/>
        <sz val="10"/>
        <rFont val="Arial"/>
        <family val="2"/>
      </rPr>
      <t>PriceCeiling</t>
    </r>
    <r>
      <rPr>
        <sz val="10"/>
        <rFont val="Arial"/>
        <family val="0"/>
      </rPr>
      <t xml:space="preserve"> sheet, except we're now working with a price floor (a minimum price below which the good cannot be legally sold).</t>
    </r>
  </si>
  <si>
    <t>This sheet shows what happens when a per unit tax is imposed on a good.</t>
  </si>
  <si>
    <t>No Tax Dashed Lines</t>
  </si>
  <si>
    <t>Tax Dashed Lines</t>
  </si>
  <si>
    <t>Seller's Price Dashed Line</t>
  </si>
  <si>
    <t>While the seller is responsible for collecting the tax, the tax incidence depends on the elasticities of demand and supply.</t>
  </si>
  <si>
    <t>In the case of the price ceiling, too little output is produced because the quantity supplied at the legally mandated price is below the unregulated equilibrium quantity.</t>
  </si>
  <si>
    <t>With a price floor, too much output is produced because the quantity supplied at the minimum legal price is greater than the equilibrium quantity.</t>
  </si>
  <si>
    <t>Key</t>
  </si>
  <si>
    <t>Concept</t>
  </si>
  <si>
    <t xml:space="preserve">1) The new Qe with the tax (Qe w/ tax) is lower than the original equilibrium quantity (plain Qe).  </t>
  </si>
  <si>
    <t xml:space="preserve">2) Buyers pay more and sellers receive less than when there was no tax.  </t>
  </si>
  <si>
    <t>Elasticities at the Initial Equilibrium Price</t>
  </si>
  <si>
    <t>There are many ways that government can "intervene" in the market, including product labeling laws, worker safety legislation, zoning restrictions and on and on.</t>
  </si>
  <si>
    <t>d0</t>
  </si>
  <si>
    <t>d1</t>
  </si>
  <si>
    <t>s0</t>
  </si>
  <si>
    <t>s1</t>
  </si>
  <si>
    <t>step</t>
  </si>
  <si>
    <t>D</t>
  </si>
  <si>
    <t>S</t>
  </si>
  <si>
    <t>Q</t>
  </si>
  <si>
    <t>Price Line</t>
  </si>
  <si>
    <t>Dead</t>
  </si>
  <si>
    <t>Live</t>
  </si>
  <si>
    <t>Pe</t>
  </si>
  <si>
    <t>Qe</t>
  </si>
  <si>
    <t>P = d0 - d1Qd</t>
  </si>
  <si>
    <t>P = s0 + s1Qs</t>
  </si>
  <si>
    <t>Exogenous Variables for Demand and Supply</t>
  </si>
  <si>
    <t>Elasticities at the Equilibrium Price</t>
  </si>
  <si>
    <t>Tax</t>
  </si>
  <si>
    <t>P Consumer</t>
  </si>
  <si>
    <t>P Firm</t>
  </si>
  <si>
    <t>Gov Rev</t>
  </si>
  <si>
    <t>Initial, No Tax Solution</t>
  </si>
  <si>
    <t>Government Market Intervention: Price Ceilings/Floors and Taxes</t>
  </si>
  <si>
    <t>2) Per unit taxes on particular goods</t>
  </si>
  <si>
    <t>1) Price restrictions</t>
  </si>
  <si>
    <t>This workbook focuses on just two types of interventions:</t>
  </si>
  <si>
    <t>A price ceiling leads to a persistent shortage of the good and a price floor leads to a persistent surplus.</t>
  </si>
  <si>
    <t>Maintaining price ceilings and floors requires pressure to counteract the market's push on prices.</t>
  </si>
  <si>
    <t>With floors, policies (such as government purchase of the excess supply) must be implemented to maintain price supports.</t>
  </si>
  <si>
    <t>In the case of ceilings, illegal sales must be prevented and alternative ways to allocate the available Qs among the buyers must be used.</t>
  </si>
  <si>
    <t>2) Taxes</t>
  </si>
  <si>
    <t>These two types of government interventions are quite common and can be easily handled by Supply and Demand analysis.</t>
  </si>
  <si>
    <t>Governments routinely tax specific commodities.  Gasoline, liquor, and cigarettes are taxed by governments around the world.</t>
  </si>
  <si>
    <t>Once the tax is imposed, the market is allowed to operate freely and it equilibrates at the point where S+Tax=D.</t>
  </si>
  <si>
    <t>There are two issues to consider:</t>
  </si>
  <si>
    <r>
      <t xml:space="preserve">Thus, the tax has </t>
    </r>
    <r>
      <rPr>
        <b/>
        <i/>
        <sz val="10"/>
        <rFont val="Arial"/>
        <family val="2"/>
      </rPr>
      <t>distorted</t>
    </r>
    <r>
      <rPr>
        <sz val="10"/>
        <rFont val="Arial"/>
        <family val="0"/>
      </rPr>
      <t xml:space="preserve"> the allocation of resources (less of this good is produced than without the tax).</t>
    </r>
  </si>
  <si>
    <r>
      <t xml:space="preserve">The </t>
    </r>
    <r>
      <rPr>
        <i/>
        <sz val="10"/>
        <rFont val="Arial"/>
        <family val="2"/>
      </rPr>
      <t>Taxes</t>
    </r>
    <r>
      <rPr>
        <sz val="10"/>
        <rFont val="Arial"/>
        <family val="0"/>
      </rPr>
      <t xml:space="preserve"> sheet shows how tax incidence is determined by the price elasticities of demand and supply.</t>
    </r>
  </si>
  <si>
    <t>1) Price restrictions take the form of maximum (price ceilings) or minimum (price floors) prices for which a good may be legally sold (green color on the graphs below).</t>
  </si>
  <si>
    <r>
      <t xml:space="preserve">The </t>
    </r>
    <r>
      <rPr>
        <i/>
        <sz val="10"/>
        <rFont val="Arial"/>
        <family val="2"/>
      </rPr>
      <t xml:space="preserve">PriceCeling </t>
    </r>
    <r>
      <rPr>
        <sz val="10"/>
        <rFont val="Arial"/>
        <family val="2"/>
      </rPr>
      <t>and</t>
    </r>
    <r>
      <rPr>
        <i/>
        <sz val="10"/>
        <rFont val="Arial"/>
        <family val="2"/>
      </rPr>
      <t xml:space="preserve"> PriceFloor</t>
    </r>
    <r>
      <rPr>
        <sz val="10"/>
        <rFont val="Arial"/>
        <family val="0"/>
      </rPr>
      <t xml:space="preserve"> sheets enables a series of experiments on different demand and supply curves in order to learn about price ceilings and floors.</t>
    </r>
  </si>
  <si>
    <t>Free Market Equilibrium Solution</t>
  </si>
  <si>
    <t>Price Ceiling</t>
  </si>
  <si>
    <t>Qd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</si>
</sst>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50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44" applyNumberFormat="1" applyFont="1" applyAlignment="1">
      <alignment horizontal="center"/>
    </xf>
    <xf numFmtId="0" fontId="0" fillId="0" borderId="0" xfId="44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2" fontId="6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035"/>
          <c:w val="0.963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PriceCeiling!$B$47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PriceCeiling!$A$48:$A$79</c:f>
              <c:numCache/>
            </c:numRef>
          </c:xVal>
          <c:yVal>
            <c:numRef>
              <c:f>PriceCeiling!$B$48:$B$79</c:f>
              <c:numCache/>
            </c:numRef>
          </c:yVal>
          <c:smooth val="0"/>
        </c:ser>
        <c:ser>
          <c:idx val="1"/>
          <c:order val="1"/>
          <c:tx>
            <c:strRef>
              <c:f>PriceCeiling!$C$47</c:f>
              <c:strCache>
                <c:ptCount val="1"/>
                <c:pt idx="0">
                  <c:v>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PriceCeiling!$A$48:$A$79</c:f>
              <c:numCache/>
            </c:numRef>
          </c:xVal>
          <c:yVal>
            <c:numRef>
              <c:f>PriceCeiling!$C$48:$C$79</c:f>
              <c:numCache/>
            </c:numRef>
          </c:yVal>
          <c:smooth val="0"/>
        </c:ser>
        <c:ser>
          <c:idx val="3"/>
          <c:order val="2"/>
          <c:tx>
            <c:strRef>
              <c:f>PriceCeiling!$G$47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PriceCeiling!$A$48:$A$79</c:f>
              <c:numCache/>
            </c:numRef>
          </c:xVal>
          <c:yVal>
            <c:numRef>
              <c:f>PriceCeiling!$G$48:$G$79</c:f>
              <c:numCache/>
            </c:numRef>
          </c:yVal>
          <c:smooth val="0"/>
        </c:ser>
        <c:ser>
          <c:idx val="4"/>
          <c:order val="3"/>
          <c:tx>
            <c:strRef>
              <c:f>PriceCeiling!$H$47</c:f>
              <c:strCache>
                <c:ptCount val="1"/>
                <c:pt idx="0">
                  <c:v>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PriceCeiling!$A$48:$A$79</c:f>
              <c:numCache/>
            </c:numRef>
          </c:xVal>
          <c:yVal>
            <c:numRef>
              <c:f>PriceCeiling!$H$48:$H$79</c:f>
              <c:numCache/>
            </c:numRef>
          </c:yVal>
          <c:smooth val="0"/>
        </c:ser>
        <c:ser>
          <c:idx val="5"/>
          <c:order val="4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PriceCeiling!$A$48:$A$79</c:f>
              <c:numCache/>
            </c:numRef>
          </c:xVal>
          <c:yVal>
            <c:numRef>
              <c:f>PriceCeiling!$E$48:$E$79</c:f>
              <c:numCache/>
            </c:numRef>
          </c:yVal>
          <c:smooth val="0"/>
        </c:ser>
        <c:ser>
          <c:idx val="2"/>
          <c:order val="5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PriceCeiling!$K$55:$K$56</c:f>
              <c:numCache/>
            </c:numRef>
          </c:xVal>
          <c:yVal>
            <c:numRef>
              <c:f>PriceCeiling!$L$55:$L$56</c:f>
              <c:numCache/>
            </c:numRef>
          </c:yVal>
          <c:smooth val="0"/>
        </c:ser>
        <c:ser>
          <c:idx val="6"/>
          <c:order val="6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PriceCeiling!$K$59:$K$60</c:f>
              <c:numCache/>
            </c:numRef>
          </c:xVal>
          <c:yVal>
            <c:numRef>
              <c:f>PriceCeiling!$L$59:$L$60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PriceCeiling!$K$63:$K$65</c:f>
              <c:numCache/>
            </c:numRef>
          </c:xVal>
          <c:yVal>
            <c:numRef>
              <c:f>PriceCeiling!$L$63:$L$65</c:f>
              <c:numCache/>
            </c:numRef>
          </c:yVal>
          <c:smooth val="0"/>
        </c:ser>
        <c:axId val="33844238"/>
        <c:axId val="36162687"/>
      </c:scatterChart>
      <c:valAx>
        <c:axId val="3384423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0.00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6162687"/>
        <c:crosses val="autoZero"/>
        <c:crossBetween val="midCat"/>
        <c:dispUnits/>
      </c:valAx>
      <c:valAx>
        <c:axId val="3616268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in $/unit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38442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035"/>
          <c:w val="0.96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PriceFloor!$B$47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PriceFloor!$A$48:$A$79</c:f>
              <c:numCache/>
            </c:numRef>
          </c:xVal>
          <c:yVal>
            <c:numRef>
              <c:f>PriceFloor!$B$48:$B$79</c:f>
              <c:numCache/>
            </c:numRef>
          </c:yVal>
          <c:smooth val="0"/>
        </c:ser>
        <c:ser>
          <c:idx val="1"/>
          <c:order val="1"/>
          <c:tx>
            <c:strRef>
              <c:f>PriceFloor!$C$47</c:f>
              <c:strCache>
                <c:ptCount val="1"/>
                <c:pt idx="0">
                  <c:v>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PriceFloor!$A$48:$A$79</c:f>
              <c:numCache/>
            </c:numRef>
          </c:xVal>
          <c:yVal>
            <c:numRef>
              <c:f>PriceFloor!$C$48:$C$79</c:f>
              <c:numCache/>
            </c:numRef>
          </c:yVal>
          <c:smooth val="0"/>
        </c:ser>
        <c:ser>
          <c:idx val="3"/>
          <c:order val="2"/>
          <c:tx>
            <c:strRef>
              <c:f>PriceFloor!$G$47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PriceFloor!$A$48:$A$79</c:f>
              <c:numCache/>
            </c:numRef>
          </c:xVal>
          <c:yVal>
            <c:numRef>
              <c:f>PriceFloor!$G$48:$G$79</c:f>
              <c:numCache/>
            </c:numRef>
          </c:yVal>
          <c:smooth val="0"/>
        </c:ser>
        <c:ser>
          <c:idx val="4"/>
          <c:order val="3"/>
          <c:tx>
            <c:strRef>
              <c:f>PriceFloor!$H$47</c:f>
              <c:strCache>
                <c:ptCount val="1"/>
                <c:pt idx="0">
                  <c:v>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PriceFloor!$A$48:$A$79</c:f>
              <c:numCache/>
            </c:numRef>
          </c:xVal>
          <c:yVal>
            <c:numRef>
              <c:f>PriceFloor!$H$48:$H$79</c:f>
              <c:numCache/>
            </c:numRef>
          </c:yVal>
          <c:smooth val="0"/>
        </c:ser>
        <c:ser>
          <c:idx val="5"/>
          <c:order val="4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PriceFloor!$A$48:$A$79</c:f>
              <c:numCache/>
            </c:numRef>
          </c:xVal>
          <c:yVal>
            <c:numRef>
              <c:f>PriceFloor!$E$48:$E$79</c:f>
              <c:numCache/>
            </c:numRef>
          </c:yVal>
          <c:smooth val="0"/>
        </c:ser>
        <c:ser>
          <c:idx val="2"/>
          <c:order val="5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PriceFloor!$K$55:$K$56</c:f>
              <c:numCache/>
            </c:numRef>
          </c:xVal>
          <c:yVal>
            <c:numRef>
              <c:f>PriceFloor!$L$55:$L$56</c:f>
              <c:numCache/>
            </c:numRef>
          </c:yVal>
          <c:smooth val="0"/>
        </c:ser>
        <c:ser>
          <c:idx val="6"/>
          <c:order val="6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PriceFloor!$K$59:$K$60</c:f>
              <c:numCache/>
            </c:numRef>
          </c:xVal>
          <c:yVal>
            <c:numRef>
              <c:f>PriceFloor!$L$59:$L$60</c:f>
              <c:numCache/>
            </c:numRef>
          </c:yVal>
          <c:smooth val="0"/>
        </c:ser>
        <c:axId val="57028728"/>
        <c:axId val="43496505"/>
      </c:scatterChart>
      <c:valAx>
        <c:axId val="5702872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0.008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3496505"/>
        <c:crosses val="autoZero"/>
        <c:crossBetween val="midCat"/>
        <c:dispUnits/>
      </c:valAx>
      <c:valAx>
        <c:axId val="4349650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in $/unit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7028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375"/>
          <c:w val="0.9585"/>
          <c:h val="0.946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Taxes!$B$47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Taxes!$A$48:$A$79</c:f>
              <c:numCache/>
            </c:numRef>
          </c:xVal>
          <c:yVal>
            <c:numRef>
              <c:f>Taxes!$B$48:$B$79</c:f>
              <c:numCache/>
            </c:numRef>
          </c:yVal>
          <c:smooth val="0"/>
        </c:ser>
        <c:ser>
          <c:idx val="1"/>
          <c:order val="1"/>
          <c:tx>
            <c:strRef>
              <c:f>Taxes!$C$47</c:f>
              <c:strCache>
                <c:ptCount val="1"/>
                <c:pt idx="0">
                  <c:v>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Taxes!$A$48:$A$79</c:f>
              <c:numCache/>
            </c:numRef>
          </c:xVal>
          <c:yVal>
            <c:numRef>
              <c:f>Taxes!$C$48:$C$79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Taxes!$L$53:$L$55</c:f>
              <c:numCache/>
            </c:numRef>
          </c:xVal>
          <c:yVal>
            <c:numRef>
              <c:f>Taxes!$M$53:$M$55</c:f>
              <c:numCache/>
            </c:numRef>
          </c:yVal>
          <c:smooth val="0"/>
        </c:ser>
        <c:ser>
          <c:idx val="3"/>
          <c:order val="3"/>
          <c:tx>
            <c:strRef>
              <c:f>Taxes!$G$47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Taxes!$A$48:$A$79</c:f>
              <c:numCache/>
            </c:numRef>
          </c:xVal>
          <c:yVal>
            <c:numRef>
              <c:f>Taxes!$G$48:$G$79</c:f>
              <c:numCache/>
            </c:numRef>
          </c:yVal>
          <c:smooth val="0"/>
        </c:ser>
        <c:ser>
          <c:idx val="4"/>
          <c:order val="4"/>
          <c:tx>
            <c:strRef>
              <c:f>Taxes!$H$47</c:f>
              <c:strCache>
                <c:ptCount val="1"/>
                <c:pt idx="0">
                  <c:v>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Taxes!$A$48:$A$79</c:f>
              <c:numCache/>
            </c:numRef>
          </c:xVal>
          <c:yVal>
            <c:numRef>
              <c:f>Taxes!$H$48:$H$79</c:f>
              <c:numCache/>
            </c:numRef>
          </c:yVal>
          <c:smooth val="0"/>
        </c:ser>
        <c:ser>
          <c:idx val="5"/>
          <c:order val="5"/>
          <c:spPr>
            <a:ln w="3175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Taxes!$L$58:$L$60</c:f>
              <c:numCache/>
            </c:numRef>
          </c:xVal>
          <c:yVal>
            <c:numRef>
              <c:f>Taxes!$M$58:$M$60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Taxes!$L$63:$L$64</c:f>
              <c:numCache/>
            </c:numRef>
          </c:xVal>
          <c:yVal>
            <c:numRef>
              <c:f>Taxes!$M$63:$M$64</c:f>
              <c:numCache/>
            </c:numRef>
          </c:yVal>
          <c:smooth val="0"/>
        </c:ser>
        <c:axId val="55924226"/>
        <c:axId val="33555987"/>
      </c:scatterChart>
      <c:valAx>
        <c:axId val="5592422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5987"/>
        <c:crosses val="autoZero"/>
        <c:crossBetween val="midCat"/>
        <c:dispUnits/>
      </c:valAx>
      <c:valAx>
        <c:axId val="3355598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in $/unit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4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17</xdr:row>
      <xdr:rowOff>0</xdr:rowOff>
    </xdr:from>
    <xdr:to>
      <xdr:col>2</xdr:col>
      <xdr:colOff>76200</xdr:colOff>
      <xdr:row>21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257300" y="27527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123825</xdr:rowOff>
    </xdr:from>
    <xdr:to>
      <xdr:col>3</xdr:col>
      <xdr:colOff>533400</xdr:colOff>
      <xdr:row>21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257300" y="35242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17</xdr:row>
      <xdr:rowOff>95250</xdr:rowOff>
    </xdr:from>
    <xdr:to>
      <xdr:col>3</xdr:col>
      <xdr:colOff>323850</xdr:colOff>
      <xdr:row>21</xdr:row>
      <xdr:rowOff>57150</xdr:rowOff>
    </xdr:to>
    <xdr:sp>
      <xdr:nvSpPr>
        <xdr:cNvPr id="3" name="Line 3"/>
        <xdr:cNvSpPr>
          <a:spLocks/>
        </xdr:cNvSpPr>
      </xdr:nvSpPr>
      <xdr:spPr>
        <a:xfrm>
          <a:off x="1362075" y="2847975"/>
          <a:ext cx="7334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17</xdr:row>
      <xdr:rowOff>38100</xdr:rowOff>
    </xdr:from>
    <xdr:to>
      <xdr:col>3</xdr:col>
      <xdr:colOff>333375</xdr:colOff>
      <xdr:row>21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390650" y="2790825"/>
          <a:ext cx="7143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21</xdr:row>
      <xdr:rowOff>28575</xdr:rowOff>
    </xdr:from>
    <xdr:to>
      <xdr:col>4</xdr:col>
      <xdr:colOff>190500</xdr:colOff>
      <xdr:row>22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324100" y="34290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1</xdr:col>
      <xdr:colOff>457200</xdr:colOff>
      <xdr:row>16</xdr:row>
      <xdr:rowOff>152400</xdr:rowOff>
    </xdr:from>
    <xdr:to>
      <xdr:col>2</xdr:col>
      <xdr:colOff>85725</xdr:colOff>
      <xdr:row>18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47750" y="27432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2</xdr:col>
      <xdr:colOff>76200</xdr:colOff>
      <xdr:row>20</xdr:row>
      <xdr:rowOff>38100</xdr:rowOff>
    </xdr:from>
    <xdr:to>
      <xdr:col>3</xdr:col>
      <xdr:colOff>457200</xdr:colOff>
      <xdr:row>20</xdr:row>
      <xdr:rowOff>38100</xdr:rowOff>
    </xdr:to>
    <xdr:sp>
      <xdr:nvSpPr>
        <xdr:cNvPr id="7" name="Line 7"/>
        <xdr:cNvSpPr>
          <a:spLocks/>
        </xdr:cNvSpPr>
      </xdr:nvSpPr>
      <xdr:spPr>
        <a:xfrm>
          <a:off x="1257300" y="3276600"/>
          <a:ext cx="971550" cy="0"/>
        </a:xfrm>
        <a:prstGeom prst="line">
          <a:avLst/>
        </a:prstGeom>
        <a:noFill/>
        <a:ln w="19050" cmpd="sng">
          <a:solidFill>
            <a:srgbClr val="F2088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123825</xdr:rowOff>
    </xdr:from>
    <xdr:to>
      <xdr:col>3</xdr:col>
      <xdr:colOff>238125</xdr:colOff>
      <xdr:row>22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781175" y="35242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</a:t>
          </a:r>
        </a:p>
      </xdr:txBody>
    </xdr:sp>
    <xdr:clientData/>
  </xdr:twoCellAnchor>
  <xdr:twoCellAnchor>
    <xdr:from>
      <xdr:col>3</xdr:col>
      <xdr:colOff>447675</xdr:colOff>
      <xdr:row>19</xdr:row>
      <xdr:rowOff>123825</xdr:rowOff>
    </xdr:from>
    <xdr:to>
      <xdr:col>5</xdr:col>
      <xdr:colOff>57150</xdr:colOff>
      <xdr:row>21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219325" y="320040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Ceiling</a:t>
          </a:r>
        </a:p>
      </xdr:txBody>
    </xdr:sp>
    <xdr:clientData/>
  </xdr:twoCellAnchor>
  <xdr:twoCellAnchor>
    <xdr:from>
      <xdr:col>3</xdr:col>
      <xdr:colOff>304800</xdr:colOff>
      <xdr:row>20</xdr:row>
      <xdr:rowOff>104775</xdr:rowOff>
    </xdr:from>
    <xdr:to>
      <xdr:col>3</xdr:col>
      <xdr:colOff>523875</xdr:colOff>
      <xdr:row>21</xdr:row>
      <xdr:rowOff>152400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076450" y="33432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314325</xdr:colOff>
      <xdr:row>16</xdr:row>
      <xdr:rowOff>123825</xdr:rowOff>
    </xdr:from>
    <xdr:to>
      <xdr:col>3</xdr:col>
      <xdr:colOff>533400</xdr:colOff>
      <xdr:row>17</xdr:row>
      <xdr:rowOff>152400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085975" y="27146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2</xdr:col>
      <xdr:colOff>381000</xdr:colOff>
      <xdr:row>22</xdr:row>
      <xdr:rowOff>133350</xdr:rowOff>
    </xdr:from>
    <xdr:to>
      <xdr:col>3</xdr:col>
      <xdr:colOff>114300</xdr:colOff>
      <xdr:row>22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1562100" y="3695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38100</xdr:rowOff>
    </xdr:from>
    <xdr:to>
      <xdr:col>2</xdr:col>
      <xdr:colOff>371475</xdr:colOff>
      <xdr:row>21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15525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57150</xdr:rowOff>
    </xdr:from>
    <xdr:to>
      <xdr:col>3</xdr:col>
      <xdr:colOff>104775</xdr:colOff>
      <xdr:row>21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1876425" y="3295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21</xdr:row>
      <xdr:rowOff>123825</xdr:rowOff>
    </xdr:from>
    <xdr:to>
      <xdr:col>2</xdr:col>
      <xdr:colOff>504825</xdr:colOff>
      <xdr:row>22</xdr:row>
      <xdr:rowOff>152400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457325" y="35242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</a:t>
          </a:r>
        </a:p>
      </xdr:txBody>
    </xdr:sp>
    <xdr:clientData/>
  </xdr:twoCellAnchor>
  <xdr:twoCellAnchor>
    <xdr:from>
      <xdr:col>2</xdr:col>
      <xdr:colOff>266700</xdr:colOff>
      <xdr:row>23</xdr:row>
      <xdr:rowOff>9525</xdr:rowOff>
    </xdr:from>
    <xdr:to>
      <xdr:col>3</xdr:col>
      <xdr:colOff>209550</xdr:colOff>
      <xdr:row>24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447800" y="373380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Shortage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171450</xdr:colOff>
      <xdr:row>21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3124200" y="27527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21</xdr:row>
      <xdr:rowOff>123825</xdr:rowOff>
    </xdr:from>
    <xdr:to>
      <xdr:col>7</xdr:col>
      <xdr:colOff>19050</xdr:colOff>
      <xdr:row>21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3124200" y="3524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17</xdr:row>
      <xdr:rowOff>95250</xdr:rowOff>
    </xdr:from>
    <xdr:to>
      <xdr:col>6</xdr:col>
      <xdr:colOff>400050</xdr:colOff>
      <xdr:row>21</xdr:row>
      <xdr:rowOff>57150</xdr:rowOff>
    </xdr:to>
    <xdr:sp>
      <xdr:nvSpPr>
        <xdr:cNvPr id="19" name="Line 19"/>
        <xdr:cNvSpPr>
          <a:spLocks/>
        </xdr:cNvSpPr>
      </xdr:nvSpPr>
      <xdr:spPr>
        <a:xfrm>
          <a:off x="3209925" y="2847975"/>
          <a:ext cx="7334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17</xdr:row>
      <xdr:rowOff>38100</xdr:rowOff>
    </xdr:from>
    <xdr:to>
      <xdr:col>6</xdr:col>
      <xdr:colOff>409575</xdr:colOff>
      <xdr:row>21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3257550" y="2790825"/>
          <a:ext cx="6953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28575</xdr:rowOff>
    </xdr:from>
    <xdr:to>
      <xdr:col>7</xdr:col>
      <xdr:colOff>266700</xdr:colOff>
      <xdr:row>22</xdr:row>
      <xdr:rowOff>57150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4181475" y="34290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4</xdr:col>
      <xdr:colOff>542925</xdr:colOff>
      <xdr:row>16</xdr:row>
      <xdr:rowOff>152400</xdr:rowOff>
    </xdr:from>
    <xdr:to>
      <xdr:col>5</xdr:col>
      <xdr:colOff>180975</xdr:colOff>
      <xdr:row>18</xdr:row>
      <xdr:rowOff>9525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2905125" y="2743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5</xdr:col>
      <xdr:colOff>180975</xdr:colOff>
      <xdr:row>18</xdr:row>
      <xdr:rowOff>9525</xdr:rowOff>
    </xdr:from>
    <xdr:to>
      <xdr:col>6</xdr:col>
      <xdr:colOff>552450</xdr:colOff>
      <xdr:row>18</xdr:row>
      <xdr:rowOff>9525</xdr:rowOff>
    </xdr:to>
    <xdr:sp>
      <xdr:nvSpPr>
        <xdr:cNvPr id="23" name="Line 23"/>
        <xdr:cNvSpPr>
          <a:spLocks/>
        </xdr:cNvSpPr>
      </xdr:nvSpPr>
      <xdr:spPr>
        <a:xfrm>
          <a:off x="3133725" y="2924175"/>
          <a:ext cx="962025" cy="0"/>
        </a:xfrm>
        <a:prstGeom prst="line">
          <a:avLst/>
        </a:prstGeom>
        <a:noFill/>
        <a:ln w="19050" cmpd="sng">
          <a:solidFill>
            <a:srgbClr val="F2088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21</xdr:row>
      <xdr:rowOff>123825</xdr:rowOff>
    </xdr:from>
    <xdr:to>
      <xdr:col>5</xdr:col>
      <xdr:colOff>476250</xdr:colOff>
      <xdr:row>22</xdr:row>
      <xdr:rowOff>152400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209925" y="35242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</a:t>
          </a:r>
        </a:p>
      </xdr:txBody>
    </xdr:sp>
    <xdr:clientData/>
  </xdr:twoCellAnchor>
  <xdr:twoCellAnchor>
    <xdr:from>
      <xdr:col>6</xdr:col>
      <xdr:colOff>552450</xdr:colOff>
      <xdr:row>17</xdr:row>
      <xdr:rowOff>85725</xdr:rowOff>
    </xdr:from>
    <xdr:to>
      <xdr:col>8</xdr:col>
      <xdr:colOff>171450</xdr:colOff>
      <xdr:row>18</xdr:row>
      <xdr:rowOff>133350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095750" y="2838450"/>
          <a:ext cx="800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Floor</a:t>
          </a:r>
        </a:p>
      </xdr:txBody>
    </xdr:sp>
    <xdr:clientData/>
  </xdr:twoCellAnchor>
  <xdr:twoCellAnchor>
    <xdr:from>
      <xdr:col>6</xdr:col>
      <xdr:colOff>390525</xdr:colOff>
      <xdr:row>20</xdr:row>
      <xdr:rowOff>104775</xdr:rowOff>
    </xdr:from>
    <xdr:to>
      <xdr:col>7</xdr:col>
      <xdr:colOff>19050</xdr:colOff>
      <xdr:row>21</xdr:row>
      <xdr:rowOff>152400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3933825" y="33432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6</xdr:col>
      <xdr:colOff>400050</xdr:colOff>
      <xdr:row>16</xdr:row>
      <xdr:rowOff>123825</xdr:rowOff>
    </xdr:from>
    <xdr:to>
      <xdr:col>7</xdr:col>
      <xdr:colOff>19050</xdr:colOff>
      <xdr:row>17</xdr:row>
      <xdr:rowOff>152400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3943350" y="27146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342900</xdr:colOff>
      <xdr:row>22</xdr:row>
      <xdr:rowOff>133350</xdr:rowOff>
    </xdr:from>
    <xdr:to>
      <xdr:col>6</xdr:col>
      <xdr:colOff>247650</xdr:colOff>
      <xdr:row>22</xdr:row>
      <xdr:rowOff>133350</xdr:rowOff>
    </xdr:to>
    <xdr:sp>
      <xdr:nvSpPr>
        <xdr:cNvPr id="28" name="Line 28"/>
        <xdr:cNvSpPr>
          <a:spLocks/>
        </xdr:cNvSpPr>
      </xdr:nvSpPr>
      <xdr:spPr>
        <a:xfrm>
          <a:off x="3295650" y="3695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18</xdr:row>
      <xdr:rowOff>38100</xdr:rowOff>
    </xdr:from>
    <xdr:to>
      <xdr:col>5</xdr:col>
      <xdr:colOff>352425</xdr:colOff>
      <xdr:row>21</xdr:row>
      <xdr:rowOff>95250</xdr:rowOff>
    </xdr:to>
    <xdr:sp>
      <xdr:nvSpPr>
        <xdr:cNvPr id="29" name="Line 29"/>
        <xdr:cNvSpPr>
          <a:spLocks/>
        </xdr:cNvSpPr>
      </xdr:nvSpPr>
      <xdr:spPr>
        <a:xfrm flipH="1">
          <a:off x="3295650" y="2952750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18</xdr:row>
      <xdr:rowOff>28575</xdr:rowOff>
    </xdr:from>
    <xdr:to>
      <xdr:col>6</xdr:col>
      <xdr:colOff>247650</xdr:colOff>
      <xdr:row>21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3790950" y="29432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104775</xdr:rowOff>
    </xdr:from>
    <xdr:to>
      <xdr:col>6</xdr:col>
      <xdr:colOff>352425</xdr:colOff>
      <xdr:row>22</xdr:row>
      <xdr:rowOff>152400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676650" y="350520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</a:t>
          </a:r>
        </a:p>
      </xdr:txBody>
    </xdr:sp>
    <xdr:clientData/>
  </xdr:twoCellAnchor>
  <xdr:twoCellAnchor>
    <xdr:from>
      <xdr:col>5</xdr:col>
      <xdr:colOff>342900</xdr:colOff>
      <xdr:row>23</xdr:row>
      <xdr:rowOff>9525</xdr:rowOff>
    </xdr:from>
    <xdr:to>
      <xdr:col>6</xdr:col>
      <xdr:colOff>304800</xdr:colOff>
      <xdr:row>24</xdr:row>
      <xdr:rowOff>28575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3295650" y="37338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Surplus</a:t>
          </a:r>
        </a:p>
      </xdr:txBody>
    </xdr:sp>
    <xdr:clientData/>
  </xdr:twoCellAnchor>
  <xdr:twoCellAnchor>
    <xdr:from>
      <xdr:col>2</xdr:col>
      <xdr:colOff>76200</xdr:colOff>
      <xdr:row>16</xdr:row>
      <xdr:rowOff>85725</xdr:rowOff>
    </xdr:from>
    <xdr:to>
      <xdr:col>2</xdr:col>
      <xdr:colOff>76200</xdr:colOff>
      <xdr:row>20</xdr:row>
      <xdr:rowOff>28575</xdr:rowOff>
    </xdr:to>
    <xdr:sp>
      <xdr:nvSpPr>
        <xdr:cNvPr id="33" name="Line 33"/>
        <xdr:cNvSpPr>
          <a:spLocks/>
        </xdr:cNvSpPr>
      </xdr:nvSpPr>
      <xdr:spPr>
        <a:xfrm flipV="1">
          <a:off x="1257300" y="2676525"/>
          <a:ext cx="0" cy="590550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18</xdr:row>
      <xdr:rowOff>28575</xdr:rowOff>
    </xdr:from>
    <xdr:to>
      <xdr:col>5</xdr:col>
      <xdr:colOff>152400</xdr:colOff>
      <xdr:row>21</xdr:row>
      <xdr:rowOff>133350</xdr:rowOff>
    </xdr:to>
    <xdr:sp>
      <xdr:nvSpPr>
        <xdr:cNvPr id="34" name="Line 34"/>
        <xdr:cNvSpPr>
          <a:spLocks/>
        </xdr:cNvSpPr>
      </xdr:nvSpPr>
      <xdr:spPr>
        <a:xfrm flipV="1">
          <a:off x="3105150" y="2943225"/>
          <a:ext cx="0" cy="590550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38100</xdr:rowOff>
    </xdr:from>
    <xdr:to>
      <xdr:col>5</xdr:col>
      <xdr:colOff>152400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 flipH="1" flipV="1">
          <a:off x="3105150" y="2628900"/>
          <a:ext cx="0" cy="314325"/>
        </a:xfrm>
        <a:prstGeom prst="line">
          <a:avLst/>
        </a:prstGeom>
        <a:noFill/>
        <a:ln w="381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38100</xdr:rowOff>
    </xdr:from>
    <xdr:to>
      <xdr:col>2</xdr:col>
      <xdr:colOff>76200</xdr:colOff>
      <xdr:row>21</xdr:row>
      <xdr:rowOff>123825</xdr:rowOff>
    </xdr:to>
    <xdr:sp>
      <xdr:nvSpPr>
        <xdr:cNvPr id="36" name="Line 36"/>
        <xdr:cNvSpPr>
          <a:spLocks/>
        </xdr:cNvSpPr>
      </xdr:nvSpPr>
      <xdr:spPr>
        <a:xfrm flipV="1">
          <a:off x="1257300" y="3276600"/>
          <a:ext cx="0" cy="247650"/>
        </a:xfrm>
        <a:prstGeom prst="line">
          <a:avLst/>
        </a:prstGeom>
        <a:noFill/>
        <a:ln w="381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40</xdr:row>
      <xdr:rowOff>9525</xdr:rowOff>
    </xdr:from>
    <xdr:to>
      <xdr:col>3</xdr:col>
      <xdr:colOff>581025</xdr:colOff>
      <xdr:row>46</xdr:row>
      <xdr:rowOff>123825</xdr:rowOff>
    </xdr:to>
    <xdr:sp>
      <xdr:nvSpPr>
        <xdr:cNvPr id="37" name="Line 39"/>
        <xdr:cNvSpPr>
          <a:spLocks/>
        </xdr:cNvSpPr>
      </xdr:nvSpPr>
      <xdr:spPr>
        <a:xfrm>
          <a:off x="2352675" y="64865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46</xdr:row>
      <xdr:rowOff>123825</xdr:rowOff>
    </xdr:from>
    <xdr:to>
      <xdr:col>5</xdr:col>
      <xdr:colOff>447675</xdr:colOff>
      <xdr:row>46</xdr:row>
      <xdr:rowOff>123825</xdr:rowOff>
    </xdr:to>
    <xdr:sp>
      <xdr:nvSpPr>
        <xdr:cNvPr id="38" name="Line 40"/>
        <xdr:cNvSpPr>
          <a:spLocks/>
        </xdr:cNvSpPr>
      </xdr:nvSpPr>
      <xdr:spPr>
        <a:xfrm>
          <a:off x="2352675" y="75723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95250</xdr:rowOff>
    </xdr:from>
    <xdr:to>
      <xdr:col>5</xdr:col>
      <xdr:colOff>238125</xdr:colOff>
      <xdr:row>46</xdr:row>
      <xdr:rowOff>57150</xdr:rowOff>
    </xdr:to>
    <xdr:sp>
      <xdr:nvSpPr>
        <xdr:cNvPr id="39" name="Line 41"/>
        <xdr:cNvSpPr>
          <a:spLocks/>
        </xdr:cNvSpPr>
      </xdr:nvSpPr>
      <xdr:spPr>
        <a:xfrm>
          <a:off x="2438400" y="6896100"/>
          <a:ext cx="7524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42</xdr:row>
      <xdr:rowOff>38100</xdr:rowOff>
    </xdr:from>
    <xdr:to>
      <xdr:col>5</xdr:col>
      <xdr:colOff>247650</xdr:colOff>
      <xdr:row>46</xdr:row>
      <xdr:rowOff>9525</xdr:rowOff>
    </xdr:to>
    <xdr:sp>
      <xdr:nvSpPr>
        <xdr:cNvPr id="40" name="Line 42"/>
        <xdr:cNvSpPr>
          <a:spLocks/>
        </xdr:cNvSpPr>
      </xdr:nvSpPr>
      <xdr:spPr>
        <a:xfrm flipV="1">
          <a:off x="2486025" y="6838950"/>
          <a:ext cx="7143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46</xdr:row>
      <xdr:rowOff>28575</xdr:rowOff>
    </xdr:from>
    <xdr:to>
      <xdr:col>6</xdr:col>
      <xdr:colOff>85725</xdr:colOff>
      <xdr:row>47</xdr:row>
      <xdr:rowOff>57150</xdr:rowOff>
    </xdr:to>
    <xdr:sp>
      <xdr:nvSpPr>
        <xdr:cNvPr id="41" name="Text Box 43"/>
        <xdr:cNvSpPr txBox="1">
          <a:spLocks noChangeArrowheads="1"/>
        </xdr:cNvSpPr>
      </xdr:nvSpPr>
      <xdr:spPr>
        <a:xfrm>
          <a:off x="3409950" y="74771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3</xdr:col>
      <xdr:colOff>371475</xdr:colOff>
      <xdr:row>40</xdr:row>
      <xdr:rowOff>28575</xdr:rowOff>
    </xdr:from>
    <xdr:to>
      <xdr:col>4</xdr:col>
      <xdr:colOff>0</xdr:colOff>
      <xdr:row>41</xdr:row>
      <xdr:rowOff>57150</xdr:rowOff>
    </xdr:to>
    <xdr:sp>
      <xdr:nvSpPr>
        <xdr:cNvPr id="42" name="Text Box 44"/>
        <xdr:cNvSpPr txBox="1">
          <a:spLocks noChangeArrowheads="1"/>
        </xdr:cNvSpPr>
      </xdr:nvSpPr>
      <xdr:spPr>
        <a:xfrm>
          <a:off x="2143125" y="65055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5</xdr:col>
      <xdr:colOff>238125</xdr:colOff>
      <xdr:row>39</xdr:row>
      <xdr:rowOff>152400</xdr:rowOff>
    </xdr:from>
    <xdr:to>
      <xdr:col>6</xdr:col>
      <xdr:colOff>152400</xdr:colOff>
      <xdr:row>41</xdr:row>
      <xdr:rowOff>9525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3190875" y="64674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S+Tax</a:t>
          </a:r>
        </a:p>
      </xdr:txBody>
    </xdr:sp>
    <xdr:clientData/>
  </xdr:twoCellAnchor>
  <xdr:twoCellAnchor>
    <xdr:from>
      <xdr:col>5</xdr:col>
      <xdr:colOff>209550</xdr:colOff>
      <xdr:row>45</xdr:row>
      <xdr:rowOff>104775</xdr:rowOff>
    </xdr:from>
    <xdr:to>
      <xdr:col>5</xdr:col>
      <xdr:colOff>438150</xdr:colOff>
      <xdr:row>46</xdr:row>
      <xdr:rowOff>152400</xdr:rowOff>
    </xdr:to>
    <xdr:sp>
      <xdr:nvSpPr>
        <xdr:cNvPr id="44" name="Text Box 48"/>
        <xdr:cNvSpPr txBox="1">
          <a:spLocks noChangeArrowheads="1"/>
        </xdr:cNvSpPr>
      </xdr:nvSpPr>
      <xdr:spPr>
        <a:xfrm>
          <a:off x="3162300" y="73914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219075</xdr:colOff>
      <xdr:row>41</xdr:row>
      <xdr:rowOff>123825</xdr:rowOff>
    </xdr:from>
    <xdr:to>
      <xdr:col>5</xdr:col>
      <xdr:colOff>447675</xdr:colOff>
      <xdr:row>42</xdr:row>
      <xdr:rowOff>152400</xdr:rowOff>
    </xdr:to>
    <xdr:sp>
      <xdr:nvSpPr>
        <xdr:cNvPr id="45" name="Text Box 49"/>
        <xdr:cNvSpPr txBox="1">
          <a:spLocks noChangeArrowheads="1"/>
        </xdr:cNvSpPr>
      </xdr:nvSpPr>
      <xdr:spPr>
        <a:xfrm>
          <a:off x="3171825" y="67627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4</xdr:col>
      <xdr:colOff>276225</xdr:colOff>
      <xdr:row>43</xdr:row>
      <xdr:rowOff>85725</xdr:rowOff>
    </xdr:from>
    <xdr:to>
      <xdr:col>4</xdr:col>
      <xdr:colOff>276225</xdr:colOff>
      <xdr:row>46</xdr:row>
      <xdr:rowOff>95250</xdr:rowOff>
    </xdr:to>
    <xdr:sp>
      <xdr:nvSpPr>
        <xdr:cNvPr id="46" name="Line 51"/>
        <xdr:cNvSpPr>
          <a:spLocks/>
        </xdr:cNvSpPr>
      </xdr:nvSpPr>
      <xdr:spPr>
        <a:xfrm>
          <a:off x="2638425" y="70485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40</xdr:row>
      <xdr:rowOff>95250</xdr:rowOff>
    </xdr:from>
    <xdr:to>
      <xdr:col>5</xdr:col>
      <xdr:colOff>238125</xdr:colOff>
      <xdr:row>44</xdr:row>
      <xdr:rowOff>85725</xdr:rowOff>
    </xdr:to>
    <xdr:sp>
      <xdr:nvSpPr>
        <xdr:cNvPr id="47" name="Line 75"/>
        <xdr:cNvSpPr>
          <a:spLocks/>
        </xdr:cNvSpPr>
      </xdr:nvSpPr>
      <xdr:spPr>
        <a:xfrm flipV="1">
          <a:off x="2476500" y="6572250"/>
          <a:ext cx="7143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95250</xdr:rowOff>
    </xdr:from>
    <xdr:to>
      <xdr:col>4</xdr:col>
      <xdr:colOff>247650</xdr:colOff>
      <xdr:row>43</xdr:row>
      <xdr:rowOff>95250</xdr:rowOff>
    </xdr:to>
    <xdr:sp>
      <xdr:nvSpPr>
        <xdr:cNvPr id="48" name="Line 76"/>
        <xdr:cNvSpPr>
          <a:spLocks/>
        </xdr:cNvSpPr>
      </xdr:nvSpPr>
      <xdr:spPr>
        <a:xfrm flipH="1">
          <a:off x="2362200" y="7058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45</xdr:row>
      <xdr:rowOff>38100</xdr:rowOff>
    </xdr:from>
    <xdr:to>
      <xdr:col>4</xdr:col>
      <xdr:colOff>266700</xdr:colOff>
      <xdr:row>45</xdr:row>
      <xdr:rowOff>38100</xdr:rowOff>
    </xdr:to>
    <xdr:sp>
      <xdr:nvSpPr>
        <xdr:cNvPr id="49" name="Line 77"/>
        <xdr:cNvSpPr>
          <a:spLocks/>
        </xdr:cNvSpPr>
      </xdr:nvSpPr>
      <xdr:spPr>
        <a:xfrm flipH="1">
          <a:off x="2381250" y="73247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40</xdr:row>
      <xdr:rowOff>104775</xdr:rowOff>
    </xdr:from>
    <xdr:to>
      <xdr:col>5</xdr:col>
      <xdr:colOff>190500</xdr:colOff>
      <xdr:row>42</xdr:row>
      <xdr:rowOff>57150</xdr:rowOff>
    </xdr:to>
    <xdr:sp>
      <xdr:nvSpPr>
        <xdr:cNvPr id="50" name="Line 78"/>
        <xdr:cNvSpPr>
          <a:spLocks/>
        </xdr:cNvSpPr>
      </xdr:nvSpPr>
      <xdr:spPr>
        <a:xfrm flipV="1">
          <a:off x="3143250" y="6581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40</xdr:row>
      <xdr:rowOff>152400</xdr:rowOff>
    </xdr:from>
    <xdr:to>
      <xdr:col>7</xdr:col>
      <xdr:colOff>19050</xdr:colOff>
      <xdr:row>42</xdr:row>
      <xdr:rowOff>9525</xdr:rowOff>
    </xdr:to>
    <xdr:sp>
      <xdr:nvSpPr>
        <xdr:cNvPr id="51" name="Text Box 79"/>
        <xdr:cNvSpPr txBox="1">
          <a:spLocks noChangeArrowheads="1"/>
        </xdr:cNvSpPr>
      </xdr:nvSpPr>
      <xdr:spPr>
        <a:xfrm>
          <a:off x="3133725" y="6629400"/>
          <a:ext cx="1019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Amount of Tax</a:t>
          </a:r>
        </a:p>
      </xdr:txBody>
    </xdr:sp>
    <xdr:clientData/>
  </xdr:twoCellAnchor>
  <xdr:twoCellAnchor>
    <xdr:from>
      <xdr:col>3</xdr:col>
      <xdr:colOff>114300</xdr:colOff>
      <xdr:row>42</xdr:row>
      <xdr:rowOff>152400</xdr:rowOff>
    </xdr:from>
    <xdr:to>
      <xdr:col>4</xdr:col>
      <xdr:colOff>38100</xdr:colOff>
      <xdr:row>44</xdr:row>
      <xdr:rowOff>9525</xdr:rowOff>
    </xdr:to>
    <xdr:sp>
      <xdr:nvSpPr>
        <xdr:cNvPr id="52" name="Text Box 80"/>
        <xdr:cNvSpPr txBox="1">
          <a:spLocks noChangeArrowheads="1"/>
        </xdr:cNvSpPr>
      </xdr:nvSpPr>
      <xdr:spPr>
        <a:xfrm>
          <a:off x="1885950" y="695325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PBuyer</a:t>
          </a:r>
        </a:p>
      </xdr:txBody>
    </xdr:sp>
    <xdr:clientData/>
  </xdr:twoCellAnchor>
  <xdr:twoCellAnchor>
    <xdr:from>
      <xdr:col>3</xdr:col>
      <xdr:colOff>133350</xdr:colOff>
      <xdr:row>44</xdr:row>
      <xdr:rowOff>95250</xdr:rowOff>
    </xdr:from>
    <xdr:to>
      <xdr:col>4</xdr:col>
      <xdr:colOff>57150</xdr:colOff>
      <xdr:row>45</xdr:row>
      <xdr:rowOff>104775</xdr:rowOff>
    </xdr:to>
    <xdr:sp>
      <xdr:nvSpPr>
        <xdr:cNvPr id="53" name="Text Box 81"/>
        <xdr:cNvSpPr txBox="1">
          <a:spLocks noChangeArrowheads="1"/>
        </xdr:cNvSpPr>
      </xdr:nvSpPr>
      <xdr:spPr>
        <a:xfrm>
          <a:off x="1905000" y="72199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PSeller</a:t>
          </a:r>
        </a:p>
      </xdr:txBody>
    </xdr:sp>
    <xdr:clientData/>
  </xdr:twoCellAnchor>
  <xdr:twoCellAnchor>
    <xdr:from>
      <xdr:col>4</xdr:col>
      <xdr:colOff>152400</xdr:colOff>
      <xdr:row>46</xdr:row>
      <xdr:rowOff>104775</xdr:rowOff>
    </xdr:from>
    <xdr:to>
      <xdr:col>5</xdr:col>
      <xdr:colOff>76200</xdr:colOff>
      <xdr:row>48</xdr:row>
      <xdr:rowOff>123825</xdr:rowOff>
    </xdr:to>
    <xdr:sp>
      <xdr:nvSpPr>
        <xdr:cNvPr id="54" name="Text Box 82"/>
        <xdr:cNvSpPr txBox="1">
          <a:spLocks noChangeArrowheads="1"/>
        </xdr:cNvSpPr>
      </xdr:nvSpPr>
      <xdr:spPr>
        <a:xfrm>
          <a:off x="2514600" y="7553325"/>
          <a:ext cx="5143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w/ tax</a:t>
          </a:r>
        </a:p>
      </xdr:txBody>
    </xdr:sp>
    <xdr:clientData/>
  </xdr:twoCellAnchor>
  <xdr:twoCellAnchor>
    <xdr:from>
      <xdr:col>2</xdr:col>
      <xdr:colOff>533400</xdr:colOff>
      <xdr:row>19</xdr:row>
      <xdr:rowOff>85725</xdr:rowOff>
    </xdr:from>
    <xdr:to>
      <xdr:col>2</xdr:col>
      <xdr:colOff>533400</xdr:colOff>
      <xdr:row>21</xdr:row>
      <xdr:rowOff>85725</xdr:rowOff>
    </xdr:to>
    <xdr:sp>
      <xdr:nvSpPr>
        <xdr:cNvPr id="55" name="Line 83"/>
        <xdr:cNvSpPr>
          <a:spLocks/>
        </xdr:cNvSpPr>
      </xdr:nvSpPr>
      <xdr:spPr>
        <a:xfrm>
          <a:off x="1714500" y="3162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20</xdr:row>
      <xdr:rowOff>152400</xdr:rowOff>
    </xdr:from>
    <xdr:to>
      <xdr:col>3</xdr:col>
      <xdr:colOff>66675</xdr:colOff>
      <xdr:row>22</xdr:row>
      <xdr:rowOff>9525</xdr:rowOff>
    </xdr:to>
    <xdr:sp>
      <xdr:nvSpPr>
        <xdr:cNvPr id="56" name="Text Box 84"/>
        <xdr:cNvSpPr txBox="1">
          <a:spLocks noChangeArrowheads="1"/>
        </xdr:cNvSpPr>
      </xdr:nvSpPr>
      <xdr:spPr>
        <a:xfrm>
          <a:off x="1619250" y="33909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Qe</a:t>
          </a:r>
        </a:p>
      </xdr:txBody>
    </xdr:sp>
    <xdr:clientData/>
  </xdr:twoCellAnchor>
  <xdr:twoCellAnchor>
    <xdr:from>
      <xdr:col>5</xdr:col>
      <xdr:colOff>485775</xdr:colOff>
      <xdr:row>20</xdr:row>
      <xdr:rowOff>152400</xdr:rowOff>
    </xdr:from>
    <xdr:to>
      <xdr:col>6</xdr:col>
      <xdr:colOff>123825</xdr:colOff>
      <xdr:row>22</xdr:row>
      <xdr:rowOff>9525</xdr:rowOff>
    </xdr:to>
    <xdr:sp>
      <xdr:nvSpPr>
        <xdr:cNvPr id="57" name="Text Box 85"/>
        <xdr:cNvSpPr txBox="1">
          <a:spLocks noChangeArrowheads="1"/>
        </xdr:cNvSpPr>
      </xdr:nvSpPr>
      <xdr:spPr>
        <a:xfrm>
          <a:off x="3438525" y="33909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Qe</a:t>
          </a:r>
        </a:p>
      </xdr:txBody>
    </xdr:sp>
    <xdr:clientData/>
  </xdr:twoCellAnchor>
  <xdr:twoCellAnchor>
    <xdr:from>
      <xdr:col>6</xdr:col>
      <xdr:colOff>19050</xdr:colOff>
      <xdr:row>19</xdr:row>
      <xdr:rowOff>66675</xdr:rowOff>
    </xdr:from>
    <xdr:to>
      <xdr:col>6</xdr:col>
      <xdr:colOff>19050</xdr:colOff>
      <xdr:row>21</xdr:row>
      <xdr:rowOff>66675</xdr:rowOff>
    </xdr:to>
    <xdr:sp>
      <xdr:nvSpPr>
        <xdr:cNvPr id="58" name="Line 86"/>
        <xdr:cNvSpPr>
          <a:spLocks/>
        </xdr:cNvSpPr>
      </xdr:nvSpPr>
      <xdr:spPr>
        <a:xfrm>
          <a:off x="3562350" y="3143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44</xdr:row>
      <xdr:rowOff>85725</xdr:rowOff>
    </xdr:from>
    <xdr:to>
      <xdr:col>4</xdr:col>
      <xdr:colOff>447675</xdr:colOff>
      <xdr:row>46</xdr:row>
      <xdr:rowOff>85725</xdr:rowOff>
    </xdr:to>
    <xdr:sp>
      <xdr:nvSpPr>
        <xdr:cNvPr id="59" name="Line 87"/>
        <xdr:cNvSpPr>
          <a:spLocks/>
        </xdr:cNvSpPr>
      </xdr:nvSpPr>
      <xdr:spPr>
        <a:xfrm>
          <a:off x="2809875" y="7210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45</xdr:row>
      <xdr:rowOff>152400</xdr:rowOff>
    </xdr:from>
    <xdr:to>
      <xdr:col>4</xdr:col>
      <xdr:colOff>552450</xdr:colOff>
      <xdr:row>47</xdr:row>
      <xdr:rowOff>9525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2695575" y="74390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8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038475" y="1314450"/>
        <a:ext cx="41910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8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181350" y="1314450"/>
        <a:ext cx="43624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8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362200" y="1314450"/>
        <a:ext cx="3781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64"/>
  <sheetViews>
    <sheetView showGridLines="0" tabSelected="1" zoomScalePageLayoutView="0" workbookViewId="0" topLeftCell="A1">
      <selection activeCell="A2" sqref="A2"/>
    </sheetView>
  </sheetViews>
  <sheetFormatPr defaultColWidth="8.8515625" defaultRowHeight="12.75"/>
  <sheetData>
    <row r="1" spans="1:8" ht="12.75">
      <c r="A1" s="10" t="s">
        <v>74</v>
      </c>
      <c r="H1" t="s">
        <v>21</v>
      </c>
    </row>
    <row r="3" ht="12.75">
      <c r="A3" t="s">
        <v>90</v>
      </c>
    </row>
    <row r="4" ht="12.75">
      <c r="A4" t="s">
        <v>88</v>
      </c>
    </row>
    <row r="6" ht="12.75">
      <c r="A6" s="25" t="s">
        <v>17</v>
      </c>
    </row>
    <row r="7" ht="12.75">
      <c r="A7" t="s">
        <v>51</v>
      </c>
    </row>
    <row r="9" ht="12.75">
      <c r="A9" t="s">
        <v>77</v>
      </c>
    </row>
    <row r="10" ht="12.75">
      <c r="B10" t="s">
        <v>76</v>
      </c>
    </row>
    <row r="11" ht="12.75">
      <c r="B11" t="s">
        <v>75</v>
      </c>
    </row>
    <row r="13" ht="12.75">
      <c r="A13" t="s">
        <v>83</v>
      </c>
    </row>
    <row r="15" ht="12.75">
      <c r="A15" t="s">
        <v>89</v>
      </c>
    </row>
    <row r="16" ht="12.75">
      <c r="B16" t="s">
        <v>78</v>
      </c>
    </row>
    <row r="26" spans="1:2" ht="12.75">
      <c r="A26" s="24" t="s">
        <v>46</v>
      </c>
      <c r="B26" t="s">
        <v>3</v>
      </c>
    </row>
    <row r="27" spans="1:2" ht="12.75">
      <c r="A27" s="24" t="s">
        <v>47</v>
      </c>
      <c r="B27" t="s">
        <v>44</v>
      </c>
    </row>
    <row r="28" ht="12.75">
      <c r="B28" t="s">
        <v>45</v>
      </c>
    </row>
    <row r="29" ht="12.75">
      <c r="B29" t="s">
        <v>0</v>
      </c>
    </row>
    <row r="30" ht="12.75">
      <c r="B30" t="s">
        <v>1</v>
      </c>
    </row>
    <row r="31" ht="12.75">
      <c r="B31" t="s">
        <v>2</v>
      </c>
    </row>
    <row r="32" ht="12.75">
      <c r="B32" t="s">
        <v>4</v>
      </c>
    </row>
    <row r="34" spans="1:2" ht="12.75">
      <c r="A34" s="24" t="s">
        <v>46</v>
      </c>
      <c r="B34" t="s">
        <v>5</v>
      </c>
    </row>
    <row r="35" spans="1:2" ht="12.75">
      <c r="A35" s="24" t="s">
        <v>47</v>
      </c>
      <c r="B35" t="s">
        <v>79</v>
      </c>
    </row>
    <row r="36" ht="12.75">
      <c r="B36" t="s">
        <v>81</v>
      </c>
    </row>
    <row r="37" ht="12.75">
      <c r="B37" t="s">
        <v>80</v>
      </c>
    </row>
    <row r="39" ht="12.75">
      <c r="A39" t="s">
        <v>82</v>
      </c>
    </row>
    <row r="40" ht="12.75">
      <c r="B40" t="s">
        <v>84</v>
      </c>
    </row>
    <row r="50" ht="12.75">
      <c r="B50" t="s">
        <v>85</v>
      </c>
    </row>
    <row r="51" ht="12.75">
      <c r="B51" t="s">
        <v>86</v>
      </c>
    </row>
    <row r="52" spans="1:3" ht="12.75">
      <c r="A52" s="24" t="s">
        <v>46</v>
      </c>
      <c r="C52" t="s">
        <v>48</v>
      </c>
    </row>
    <row r="53" spans="1:4" ht="12.75">
      <c r="A53" s="24" t="s">
        <v>47</v>
      </c>
      <c r="D53" t="s">
        <v>87</v>
      </c>
    </row>
    <row r="54" spans="1:4" ht="12.75">
      <c r="A54" s="24"/>
      <c r="D54" t="s">
        <v>6</v>
      </c>
    </row>
    <row r="55" spans="1:4" ht="12.75">
      <c r="A55" s="24"/>
      <c r="D55" t="s">
        <v>7</v>
      </c>
    </row>
    <row r="56" spans="1:3" ht="12.75">
      <c r="A56" s="24" t="s">
        <v>46</v>
      </c>
      <c r="C56" t="s">
        <v>49</v>
      </c>
    </row>
    <row r="57" spans="1:4" ht="12.75">
      <c r="A57" s="24" t="s">
        <v>47</v>
      </c>
      <c r="D57" t="s">
        <v>8</v>
      </c>
    </row>
    <row r="58" spans="1:4" ht="12.75">
      <c r="A58" s="24"/>
      <c r="D58" t="s">
        <v>9</v>
      </c>
    </row>
    <row r="59" spans="1:4" ht="12.75">
      <c r="A59" s="24"/>
      <c r="D59" t="s">
        <v>10</v>
      </c>
    </row>
    <row r="60" spans="1:4" ht="12.75">
      <c r="A60" s="24"/>
      <c r="D60" t="s">
        <v>11</v>
      </c>
    </row>
    <row r="61" spans="1:4" ht="12.75">
      <c r="A61" s="24"/>
      <c r="D61" t="s">
        <v>12</v>
      </c>
    </row>
    <row r="62" ht="12.75">
      <c r="A62" s="24"/>
    </row>
    <row r="63" ht="12.75">
      <c r="A63" s="10" t="s">
        <v>14</v>
      </c>
    </row>
    <row r="64" ht="12.75">
      <c r="A64" t="s">
        <v>13</v>
      </c>
    </row>
  </sheetData>
  <sheetProtection/>
  <printOptions/>
  <pageMargins left="0.75" right="0.75" top="0.38" bottom="0.26" header="0.3" footer="0.2"/>
  <pageSetup fitToHeight="1" fitToWidth="1" horizontalDpi="600" verticalDpi="600" orientation="landscape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79"/>
  <sheetViews>
    <sheetView showGridLines="0" zoomScalePageLayoutView="0" workbookViewId="0" topLeftCell="A1">
      <selection activeCell="A4" sqref="A4"/>
    </sheetView>
  </sheetViews>
  <sheetFormatPr defaultColWidth="8.8515625" defaultRowHeight="12.75"/>
  <cols>
    <col min="1" max="1" width="17.421875" style="0" customWidth="1"/>
    <col min="2" max="2" width="17.00390625" style="0" customWidth="1"/>
    <col min="3" max="3" width="11.140625" style="0" customWidth="1"/>
    <col min="4" max="5" width="17.00390625" style="0" customWidth="1"/>
    <col min="6" max="6" width="11.140625" style="0" customWidth="1"/>
  </cols>
  <sheetData>
    <row r="1" ht="12.75">
      <c r="A1" t="s">
        <v>37</v>
      </c>
    </row>
    <row r="2" ht="12.75">
      <c r="A2" t="s">
        <v>25</v>
      </c>
    </row>
    <row r="3" ht="12.75">
      <c r="A3" t="s">
        <v>28</v>
      </c>
    </row>
    <row r="4" ht="13.5" thickBot="1"/>
    <row r="5" spans="1:6" ht="12.75">
      <c r="A5" s="28" t="s">
        <v>24</v>
      </c>
      <c r="B5" s="29"/>
      <c r="C5" s="29"/>
      <c r="D5" s="29"/>
      <c r="E5" s="29"/>
      <c r="F5" s="7"/>
    </row>
    <row r="6" spans="1:6" ht="12.75">
      <c r="A6" s="30" t="s">
        <v>65</v>
      </c>
      <c r="B6" s="30"/>
      <c r="C6" s="32"/>
      <c r="D6" s="30" t="s">
        <v>66</v>
      </c>
      <c r="E6" s="30"/>
      <c r="F6" s="31"/>
    </row>
    <row r="7" spans="1:6" ht="12.75">
      <c r="A7" s="18" t="s">
        <v>52</v>
      </c>
      <c r="B7" s="3">
        <f>C7</f>
        <v>350</v>
      </c>
      <c r="C7" s="3">
        <v>350</v>
      </c>
      <c r="D7" s="20" t="s">
        <v>54</v>
      </c>
      <c r="E7" s="3">
        <f>F7</f>
        <v>35</v>
      </c>
      <c r="F7" s="8">
        <v>35</v>
      </c>
    </row>
    <row r="8" spans="1:6" ht="13.5" thickBot="1">
      <c r="A8" s="19" t="s">
        <v>53</v>
      </c>
      <c r="B8" s="5">
        <f>C8/100</f>
        <v>2</v>
      </c>
      <c r="C8" s="5">
        <v>200</v>
      </c>
      <c r="D8" s="21" t="s">
        <v>55</v>
      </c>
      <c r="E8" s="5">
        <f>F8/100</f>
        <v>0.52</v>
      </c>
      <c r="F8" s="9">
        <v>52</v>
      </c>
    </row>
    <row r="10" ht="12.75">
      <c r="A10" s="6" t="s">
        <v>91</v>
      </c>
    </row>
    <row r="11" spans="1:2" ht="12.75">
      <c r="A11" s="11" t="s">
        <v>63</v>
      </c>
      <c r="B11" s="11">
        <f>ROUND(d0_-d1_*B12,2)</f>
        <v>100</v>
      </c>
    </row>
    <row r="12" spans="1:2" ht="12.75">
      <c r="A12" s="11" t="s">
        <v>64</v>
      </c>
      <c r="B12" s="11">
        <f>ROUND((d0_-s0_)/(d1_+s1_),2)</f>
        <v>125</v>
      </c>
    </row>
    <row r="15" spans="1:3" ht="12.75">
      <c r="A15" s="15" t="s">
        <v>92</v>
      </c>
      <c r="B15" s="12">
        <v>50</v>
      </c>
      <c r="C15">
        <v>0</v>
      </c>
    </row>
    <row r="16" spans="1:2" ht="12.75">
      <c r="A16" s="12" t="s">
        <v>93</v>
      </c>
      <c r="B16" s="12">
        <f>IF(ROUND((PriceCeiling-d0_)/-d1_,0)&gt;0,ROUND((PriceCeiling-d0_)/-d1_,0),0)</f>
        <v>150</v>
      </c>
    </row>
    <row r="17" spans="1:2" ht="13.5" thickBot="1">
      <c r="A17" s="12" t="s">
        <v>18</v>
      </c>
      <c r="B17" s="16">
        <f>IF(ROUND((PriceCeiling-s0_)/s1_,0)&gt;0,ROUND((PriceCeiling-s0_)/s1_,0),0)</f>
        <v>29</v>
      </c>
    </row>
    <row r="18" spans="1:2" ht="13.5" thickTop="1">
      <c r="A18" s="12" t="s">
        <v>23</v>
      </c>
      <c r="B18" s="14">
        <f>B16-B17</f>
        <v>121</v>
      </c>
    </row>
    <row r="19" spans="1:2" ht="12.75">
      <c r="A19" s="12" t="s">
        <v>15</v>
      </c>
      <c r="B19" s="12">
        <f>Q-B17</f>
        <v>96</v>
      </c>
    </row>
    <row r="21" ht="12.75">
      <c r="A21" s="6" t="s">
        <v>50</v>
      </c>
    </row>
    <row r="23" ht="12.75">
      <c r="A23" s="17" t="str">
        <f>"P elasticity of D at P = "&amp;ROUND(P,2)&amp;": "&amp;ROUND((-1/d1_)*(P/Q),1)</f>
        <v>P elasticity of D at P = 100: -0.4</v>
      </c>
    </row>
    <row r="24" ht="12.75">
      <c r="A24" s="17" t="str">
        <f>"P elasticity of S at P = "&amp;ROUND(P,2)&amp;": "&amp;ROUND((1/s1_)*(P/Q),1)</f>
        <v>P elasticity of S at P = 100: 1.5</v>
      </c>
    </row>
    <row r="28" spans="1:2" ht="12.75">
      <c r="A28" s="22" t="s">
        <v>35</v>
      </c>
      <c r="B28" s="23">
        <f>d0_-d1_*B17</f>
        <v>292</v>
      </c>
    </row>
    <row r="42" s="26" customFormat="1" ht="12.75"/>
    <row r="43" s="26" customFormat="1" ht="12.75"/>
    <row r="44" s="26" customFormat="1" ht="12.75"/>
    <row r="45" s="26" customFormat="1" ht="12.75">
      <c r="A45" s="26" t="s">
        <v>56</v>
      </c>
    </row>
    <row r="46" spans="1:12" s="26" customFormat="1" ht="12.75">
      <c r="A46" s="26">
        <v>8</v>
      </c>
      <c r="B46" s="27" t="s">
        <v>62</v>
      </c>
      <c r="G46" s="27" t="s">
        <v>61</v>
      </c>
      <c r="L46" s="26" t="s">
        <v>26</v>
      </c>
    </row>
    <row r="47" spans="1:14" s="26" customFormat="1" ht="12.75">
      <c r="A47" s="26" t="s">
        <v>59</v>
      </c>
      <c r="B47" s="26" t="s">
        <v>57</v>
      </c>
      <c r="C47" s="26" t="s">
        <v>58</v>
      </c>
      <c r="E47" s="26" t="s">
        <v>60</v>
      </c>
      <c r="G47" s="26" t="s">
        <v>57</v>
      </c>
      <c r="H47" s="26" t="s">
        <v>58</v>
      </c>
      <c r="L47" s="26" t="s">
        <v>27</v>
      </c>
      <c r="N47" s="26">
        <v>2</v>
      </c>
    </row>
    <row r="48" spans="1:12" s="26" customFormat="1" ht="12.75">
      <c r="A48" s="26">
        <v>0</v>
      </c>
      <c r="B48" s="26">
        <f aca="true" t="shared" si="0" ref="B48:B79">IF(d0_-d1_*A48&gt;0,d0_-d1_*A48,0)</f>
        <v>350</v>
      </c>
      <c r="C48" s="26">
        <f aca="true" t="shared" si="1" ref="C48:C79">IF(s0_+s1_*A48&gt;0,s0_+s1_*A48,0)</f>
        <v>35</v>
      </c>
      <c r="E48" s="26">
        <f aca="true" t="shared" si="2" ref="E48:E79">PriceCeiling</f>
        <v>50</v>
      </c>
      <c r="G48" s="26">
        <v>350</v>
      </c>
      <c r="H48" s="26">
        <v>35</v>
      </c>
      <c r="L48" s="26" t="s">
        <v>29</v>
      </c>
    </row>
    <row r="49" spans="1:12" s="26" customFormat="1" ht="12.75">
      <c r="A49" s="26">
        <f aca="true" t="shared" si="3" ref="A49:A68">A48+step</f>
        <v>8</v>
      </c>
      <c r="B49" s="26">
        <f t="shared" si="0"/>
        <v>334</v>
      </c>
      <c r="C49" s="26">
        <f t="shared" si="1"/>
        <v>39.16</v>
      </c>
      <c r="E49" s="26">
        <f t="shared" si="2"/>
        <v>50</v>
      </c>
      <c r="G49" s="26">
        <v>334</v>
      </c>
      <c r="H49" s="26">
        <v>39.16</v>
      </c>
      <c r="L49" s="26" t="s">
        <v>30</v>
      </c>
    </row>
    <row r="50" spans="1:12" s="26" customFormat="1" ht="12.75">
      <c r="A50" s="26">
        <f t="shared" si="3"/>
        <v>16</v>
      </c>
      <c r="B50" s="26">
        <f t="shared" si="0"/>
        <v>318</v>
      </c>
      <c r="C50" s="26">
        <f t="shared" si="1"/>
        <v>43.32</v>
      </c>
      <c r="E50" s="26">
        <f t="shared" si="2"/>
        <v>50</v>
      </c>
      <c r="G50" s="26">
        <v>318</v>
      </c>
      <c r="H50" s="26">
        <v>43.32</v>
      </c>
      <c r="L50" s="26" t="s">
        <v>31</v>
      </c>
    </row>
    <row r="51" spans="1:8" s="26" customFormat="1" ht="12.75">
      <c r="A51" s="26">
        <f t="shared" si="3"/>
        <v>24</v>
      </c>
      <c r="B51" s="26">
        <f t="shared" si="0"/>
        <v>302</v>
      </c>
      <c r="C51" s="26">
        <f t="shared" si="1"/>
        <v>47.480000000000004</v>
      </c>
      <c r="E51" s="26">
        <f t="shared" si="2"/>
        <v>50</v>
      </c>
      <c r="G51" s="26">
        <v>302</v>
      </c>
      <c r="H51" s="26">
        <v>47.48</v>
      </c>
    </row>
    <row r="52" spans="1:8" s="26" customFormat="1" ht="12.75">
      <c r="A52" s="26">
        <f t="shared" si="3"/>
        <v>32</v>
      </c>
      <c r="B52" s="26">
        <f t="shared" si="0"/>
        <v>286</v>
      </c>
      <c r="C52" s="26">
        <f t="shared" si="1"/>
        <v>51.64</v>
      </c>
      <c r="E52" s="26">
        <f t="shared" si="2"/>
        <v>50</v>
      </c>
      <c r="G52" s="26">
        <v>286</v>
      </c>
      <c r="H52" s="26">
        <v>51.64</v>
      </c>
    </row>
    <row r="53" spans="1:8" s="26" customFormat="1" ht="12.75">
      <c r="A53" s="26">
        <f t="shared" si="3"/>
        <v>40</v>
      </c>
      <c r="B53" s="26">
        <f t="shared" si="0"/>
        <v>270</v>
      </c>
      <c r="C53" s="26">
        <f t="shared" si="1"/>
        <v>55.8</v>
      </c>
      <c r="E53" s="26">
        <f t="shared" si="2"/>
        <v>50</v>
      </c>
      <c r="G53" s="26">
        <v>270</v>
      </c>
      <c r="H53" s="26">
        <v>55.8</v>
      </c>
    </row>
    <row r="54" spans="1:11" s="26" customFormat="1" ht="12.75">
      <c r="A54" s="26">
        <f t="shared" si="3"/>
        <v>48</v>
      </c>
      <c r="B54" s="26">
        <f t="shared" si="0"/>
        <v>254</v>
      </c>
      <c r="C54" s="26">
        <f t="shared" si="1"/>
        <v>59.96</v>
      </c>
      <c r="E54" s="26">
        <f t="shared" si="2"/>
        <v>50</v>
      </c>
      <c r="G54" s="26">
        <v>254</v>
      </c>
      <c r="H54" s="26">
        <v>59.96</v>
      </c>
      <c r="K54" s="26" t="s">
        <v>93</v>
      </c>
    </row>
    <row r="55" spans="1:12" s="26" customFormat="1" ht="12.75">
      <c r="A55" s="26">
        <f t="shared" si="3"/>
        <v>56</v>
      </c>
      <c r="B55" s="26">
        <f t="shared" si="0"/>
        <v>238</v>
      </c>
      <c r="C55" s="26">
        <f t="shared" si="1"/>
        <v>64.12</v>
      </c>
      <c r="E55" s="26">
        <f t="shared" si="2"/>
        <v>50</v>
      </c>
      <c r="G55" s="26">
        <v>238</v>
      </c>
      <c r="H55" s="26">
        <v>64.12</v>
      </c>
      <c r="K55" s="26">
        <f>B16</f>
        <v>150</v>
      </c>
      <c r="L55" s="26">
        <v>0</v>
      </c>
    </row>
    <row r="56" spans="1:12" s="26" customFormat="1" ht="12.75">
      <c r="A56" s="26">
        <f t="shared" si="3"/>
        <v>64</v>
      </c>
      <c r="B56" s="26">
        <f t="shared" si="0"/>
        <v>222</v>
      </c>
      <c r="C56" s="26">
        <f t="shared" si="1"/>
        <v>68.28</v>
      </c>
      <c r="E56" s="26">
        <f t="shared" si="2"/>
        <v>50</v>
      </c>
      <c r="G56" s="26">
        <v>222</v>
      </c>
      <c r="H56" s="26">
        <v>68.28</v>
      </c>
      <c r="K56" s="26">
        <f>B16</f>
        <v>150</v>
      </c>
      <c r="L56" s="26">
        <f>PriceCeiling</f>
        <v>50</v>
      </c>
    </row>
    <row r="57" spans="1:8" s="26" customFormat="1" ht="12.75">
      <c r="A57" s="26">
        <f t="shared" si="3"/>
        <v>72</v>
      </c>
      <c r="B57" s="26">
        <f t="shared" si="0"/>
        <v>206</v>
      </c>
      <c r="C57" s="26">
        <f t="shared" si="1"/>
        <v>72.44</v>
      </c>
      <c r="E57" s="26">
        <f t="shared" si="2"/>
        <v>50</v>
      </c>
      <c r="G57" s="26">
        <v>206</v>
      </c>
      <c r="H57" s="26">
        <v>72.44</v>
      </c>
    </row>
    <row r="58" spans="1:11" s="26" customFormat="1" ht="12.75">
      <c r="A58" s="26">
        <f t="shared" si="3"/>
        <v>80</v>
      </c>
      <c r="B58" s="26">
        <f t="shared" si="0"/>
        <v>190</v>
      </c>
      <c r="C58" s="26">
        <f t="shared" si="1"/>
        <v>76.6</v>
      </c>
      <c r="E58" s="26">
        <f t="shared" si="2"/>
        <v>50</v>
      </c>
      <c r="G58" s="26">
        <v>190</v>
      </c>
      <c r="H58" s="26">
        <v>76.6</v>
      </c>
      <c r="K58" s="26" t="s">
        <v>22</v>
      </c>
    </row>
    <row r="59" spans="1:12" s="26" customFormat="1" ht="12.75">
      <c r="A59" s="26">
        <f t="shared" si="3"/>
        <v>88</v>
      </c>
      <c r="B59" s="26">
        <f t="shared" si="0"/>
        <v>174</v>
      </c>
      <c r="C59" s="26">
        <f t="shared" si="1"/>
        <v>80.76</v>
      </c>
      <c r="E59" s="26">
        <f t="shared" si="2"/>
        <v>50</v>
      </c>
      <c r="G59" s="26">
        <v>174</v>
      </c>
      <c r="H59" s="26">
        <v>80.76</v>
      </c>
      <c r="K59" s="26">
        <f>B17</f>
        <v>29</v>
      </c>
      <c r="L59" s="26">
        <v>0</v>
      </c>
    </row>
    <row r="60" spans="1:12" s="26" customFormat="1" ht="12.75">
      <c r="A60" s="26">
        <f t="shared" si="3"/>
        <v>96</v>
      </c>
      <c r="B60" s="26">
        <f t="shared" si="0"/>
        <v>158</v>
      </c>
      <c r="C60" s="26">
        <f t="shared" si="1"/>
        <v>84.92</v>
      </c>
      <c r="E60" s="26">
        <f t="shared" si="2"/>
        <v>50</v>
      </c>
      <c r="G60" s="26">
        <v>158</v>
      </c>
      <c r="H60" s="26">
        <v>84.92</v>
      </c>
      <c r="K60" s="26">
        <f>B17</f>
        <v>29</v>
      </c>
      <c r="L60" s="26">
        <f>PriceCeiling</f>
        <v>50</v>
      </c>
    </row>
    <row r="61" spans="1:8" s="26" customFormat="1" ht="12.75">
      <c r="A61" s="26">
        <f t="shared" si="3"/>
        <v>104</v>
      </c>
      <c r="B61" s="26">
        <f t="shared" si="0"/>
        <v>142</v>
      </c>
      <c r="C61" s="26">
        <f t="shared" si="1"/>
        <v>89.08</v>
      </c>
      <c r="E61" s="26">
        <f t="shared" si="2"/>
        <v>50</v>
      </c>
      <c r="G61" s="26">
        <v>142</v>
      </c>
      <c r="H61" s="26">
        <v>89.08</v>
      </c>
    </row>
    <row r="62" spans="1:11" s="26" customFormat="1" ht="12.75">
      <c r="A62" s="26">
        <f t="shared" si="3"/>
        <v>112</v>
      </c>
      <c r="B62" s="26">
        <f t="shared" si="0"/>
        <v>126</v>
      </c>
      <c r="C62" s="26">
        <f t="shared" si="1"/>
        <v>93.24000000000001</v>
      </c>
      <c r="E62" s="26">
        <f t="shared" si="2"/>
        <v>50</v>
      </c>
      <c r="G62" s="26">
        <v>126</v>
      </c>
      <c r="H62" s="26">
        <v>93.24</v>
      </c>
      <c r="K62" s="26" t="s">
        <v>36</v>
      </c>
    </row>
    <row r="63" spans="1:12" s="26" customFormat="1" ht="12.75">
      <c r="A63" s="26">
        <f t="shared" si="3"/>
        <v>120</v>
      </c>
      <c r="B63" s="26">
        <f t="shared" si="0"/>
        <v>110</v>
      </c>
      <c r="C63" s="26">
        <f t="shared" si="1"/>
        <v>97.4</v>
      </c>
      <c r="E63" s="26">
        <f t="shared" si="2"/>
        <v>50</v>
      </c>
      <c r="G63" s="26">
        <v>110</v>
      </c>
      <c r="H63" s="26">
        <v>97.4</v>
      </c>
      <c r="K63" s="26">
        <f>B17</f>
        <v>29</v>
      </c>
      <c r="L63" s="26">
        <f>PriceCeiling</f>
        <v>50</v>
      </c>
    </row>
    <row r="64" spans="1:12" s="26" customFormat="1" ht="12.75">
      <c r="A64" s="26">
        <f t="shared" si="3"/>
        <v>128</v>
      </c>
      <c r="B64" s="26">
        <f t="shared" si="0"/>
        <v>94</v>
      </c>
      <c r="C64" s="26">
        <f t="shared" si="1"/>
        <v>101.56</v>
      </c>
      <c r="E64" s="26">
        <f t="shared" si="2"/>
        <v>50</v>
      </c>
      <c r="G64" s="26">
        <v>94</v>
      </c>
      <c r="H64" s="26">
        <v>101.56</v>
      </c>
      <c r="K64" s="26">
        <f>B17</f>
        <v>29</v>
      </c>
      <c r="L64" s="26">
        <f>B28</f>
        <v>292</v>
      </c>
    </row>
    <row r="65" spans="1:12" s="26" customFormat="1" ht="12.75">
      <c r="A65" s="26">
        <f t="shared" si="3"/>
        <v>136</v>
      </c>
      <c r="B65" s="26">
        <f t="shared" si="0"/>
        <v>78</v>
      </c>
      <c r="C65" s="26">
        <f t="shared" si="1"/>
        <v>105.72</v>
      </c>
      <c r="E65" s="26">
        <f t="shared" si="2"/>
        <v>50</v>
      </c>
      <c r="G65" s="26">
        <v>78</v>
      </c>
      <c r="H65" s="26">
        <v>105.72</v>
      </c>
      <c r="K65" s="26">
        <v>0</v>
      </c>
      <c r="L65" s="26">
        <f>B28</f>
        <v>292</v>
      </c>
    </row>
    <row r="66" spans="1:8" s="26" customFormat="1" ht="12.75">
      <c r="A66" s="26">
        <f t="shared" si="3"/>
        <v>144</v>
      </c>
      <c r="B66" s="26">
        <f t="shared" si="0"/>
        <v>62</v>
      </c>
      <c r="C66" s="26">
        <f t="shared" si="1"/>
        <v>109.88</v>
      </c>
      <c r="E66" s="26">
        <f t="shared" si="2"/>
        <v>50</v>
      </c>
      <c r="G66" s="26">
        <v>62</v>
      </c>
      <c r="H66" s="26">
        <v>109.88</v>
      </c>
    </row>
    <row r="67" spans="1:8" s="26" customFormat="1" ht="12.75">
      <c r="A67" s="26">
        <f t="shared" si="3"/>
        <v>152</v>
      </c>
      <c r="B67" s="26">
        <f t="shared" si="0"/>
        <v>46</v>
      </c>
      <c r="C67" s="26">
        <f t="shared" si="1"/>
        <v>114.04</v>
      </c>
      <c r="E67" s="26">
        <f t="shared" si="2"/>
        <v>50</v>
      </c>
      <c r="G67" s="26">
        <v>46</v>
      </c>
      <c r="H67" s="26">
        <v>114.04</v>
      </c>
    </row>
    <row r="68" spans="1:8" s="26" customFormat="1" ht="12.75">
      <c r="A68" s="26">
        <f t="shared" si="3"/>
        <v>160</v>
      </c>
      <c r="B68" s="26">
        <f t="shared" si="0"/>
        <v>30</v>
      </c>
      <c r="C68" s="26">
        <f t="shared" si="1"/>
        <v>118.2</v>
      </c>
      <c r="E68" s="26">
        <f t="shared" si="2"/>
        <v>50</v>
      </c>
      <c r="G68" s="26">
        <v>30</v>
      </c>
      <c r="H68" s="26">
        <v>118.2</v>
      </c>
    </row>
    <row r="69" spans="1:8" s="26" customFormat="1" ht="12.75">
      <c r="A69" s="26">
        <f aca="true" t="shared" si="4" ref="A69:A79">A68+step</f>
        <v>168</v>
      </c>
      <c r="B69" s="26">
        <f t="shared" si="0"/>
        <v>14</v>
      </c>
      <c r="C69" s="26">
        <f t="shared" si="1"/>
        <v>122.36</v>
      </c>
      <c r="E69" s="26">
        <f t="shared" si="2"/>
        <v>50</v>
      </c>
      <c r="G69" s="26">
        <v>14</v>
      </c>
      <c r="H69" s="26">
        <v>122.36</v>
      </c>
    </row>
    <row r="70" spans="1:8" s="26" customFormat="1" ht="12.75">
      <c r="A70" s="26">
        <f t="shared" si="4"/>
        <v>176</v>
      </c>
      <c r="B70" s="26">
        <f t="shared" si="0"/>
        <v>0</v>
      </c>
      <c r="C70" s="26">
        <f t="shared" si="1"/>
        <v>126.52000000000001</v>
      </c>
      <c r="E70" s="26">
        <f t="shared" si="2"/>
        <v>50</v>
      </c>
      <c r="G70" s="26">
        <v>0</v>
      </c>
      <c r="H70" s="26">
        <v>126.52</v>
      </c>
    </row>
    <row r="71" spans="1:8" s="26" customFormat="1" ht="12.75">
      <c r="A71" s="26">
        <f t="shared" si="4"/>
        <v>184</v>
      </c>
      <c r="B71" s="26">
        <f t="shared" si="0"/>
        <v>0</v>
      </c>
      <c r="C71" s="26">
        <f t="shared" si="1"/>
        <v>130.68</v>
      </c>
      <c r="E71" s="26">
        <f t="shared" si="2"/>
        <v>50</v>
      </c>
      <c r="G71" s="26">
        <v>0</v>
      </c>
      <c r="H71" s="26">
        <v>130.68</v>
      </c>
    </row>
    <row r="72" spans="1:8" s="26" customFormat="1" ht="12.75">
      <c r="A72" s="26">
        <f t="shared" si="4"/>
        <v>192</v>
      </c>
      <c r="B72" s="26">
        <f t="shared" si="0"/>
        <v>0</v>
      </c>
      <c r="C72" s="26">
        <f t="shared" si="1"/>
        <v>134.84</v>
      </c>
      <c r="E72" s="26">
        <f t="shared" si="2"/>
        <v>50</v>
      </c>
      <c r="G72" s="26">
        <v>0</v>
      </c>
      <c r="H72" s="26">
        <v>134.84</v>
      </c>
    </row>
    <row r="73" spans="1:8" s="26" customFormat="1" ht="12.75">
      <c r="A73" s="26">
        <f t="shared" si="4"/>
        <v>200</v>
      </c>
      <c r="B73" s="26">
        <f t="shared" si="0"/>
        <v>0</v>
      </c>
      <c r="C73" s="26">
        <f t="shared" si="1"/>
        <v>139</v>
      </c>
      <c r="E73" s="26">
        <f t="shared" si="2"/>
        <v>50</v>
      </c>
      <c r="G73" s="26">
        <v>0</v>
      </c>
      <c r="H73" s="26">
        <v>139</v>
      </c>
    </row>
    <row r="74" spans="1:8" s="26" customFormat="1" ht="12.75">
      <c r="A74" s="26">
        <f t="shared" si="4"/>
        <v>208</v>
      </c>
      <c r="B74" s="26">
        <f t="shared" si="0"/>
        <v>0</v>
      </c>
      <c r="C74" s="26">
        <f t="shared" si="1"/>
        <v>143.16</v>
      </c>
      <c r="E74" s="26">
        <f t="shared" si="2"/>
        <v>50</v>
      </c>
      <c r="G74" s="26">
        <v>0</v>
      </c>
      <c r="H74" s="26">
        <v>143.16</v>
      </c>
    </row>
    <row r="75" spans="1:8" s="26" customFormat="1" ht="12.75">
      <c r="A75" s="26">
        <f t="shared" si="4"/>
        <v>216</v>
      </c>
      <c r="B75" s="26">
        <f t="shared" si="0"/>
        <v>0</v>
      </c>
      <c r="C75" s="26">
        <f t="shared" si="1"/>
        <v>147.32</v>
      </c>
      <c r="E75" s="26">
        <f t="shared" si="2"/>
        <v>50</v>
      </c>
      <c r="G75" s="26">
        <v>0</v>
      </c>
      <c r="H75" s="26">
        <v>147.32</v>
      </c>
    </row>
    <row r="76" spans="1:8" s="26" customFormat="1" ht="12.75">
      <c r="A76" s="26">
        <f t="shared" si="4"/>
        <v>224</v>
      </c>
      <c r="B76" s="26">
        <f t="shared" si="0"/>
        <v>0</v>
      </c>
      <c r="C76" s="26">
        <f t="shared" si="1"/>
        <v>151.48000000000002</v>
      </c>
      <c r="E76" s="26">
        <f t="shared" si="2"/>
        <v>50</v>
      </c>
      <c r="G76" s="26">
        <v>0</v>
      </c>
      <c r="H76" s="26">
        <v>151.48</v>
      </c>
    </row>
    <row r="77" spans="1:8" s="26" customFormat="1" ht="12.75">
      <c r="A77" s="26">
        <f t="shared" si="4"/>
        <v>232</v>
      </c>
      <c r="B77" s="26">
        <f t="shared" si="0"/>
        <v>0</v>
      </c>
      <c r="C77" s="26">
        <f t="shared" si="1"/>
        <v>155.64</v>
      </c>
      <c r="E77" s="26">
        <f t="shared" si="2"/>
        <v>50</v>
      </c>
      <c r="G77" s="26">
        <v>0</v>
      </c>
      <c r="H77" s="26">
        <v>155.64</v>
      </c>
    </row>
    <row r="78" spans="1:8" s="26" customFormat="1" ht="12.75">
      <c r="A78" s="26">
        <f t="shared" si="4"/>
        <v>240</v>
      </c>
      <c r="B78" s="26">
        <f t="shared" si="0"/>
        <v>0</v>
      </c>
      <c r="C78" s="26">
        <f t="shared" si="1"/>
        <v>159.8</v>
      </c>
      <c r="E78" s="26">
        <f t="shared" si="2"/>
        <v>50</v>
      </c>
      <c r="G78" s="26">
        <v>0</v>
      </c>
      <c r="H78" s="26">
        <v>159.8</v>
      </c>
    </row>
    <row r="79" spans="1:8" s="26" customFormat="1" ht="12.75">
      <c r="A79" s="26">
        <f t="shared" si="4"/>
        <v>248</v>
      </c>
      <c r="B79" s="26">
        <f t="shared" si="0"/>
        <v>0</v>
      </c>
      <c r="C79" s="26">
        <f t="shared" si="1"/>
        <v>163.96</v>
      </c>
      <c r="E79" s="26">
        <f t="shared" si="2"/>
        <v>50</v>
      </c>
      <c r="G79" s="26">
        <v>0</v>
      </c>
      <c r="H79" s="26">
        <v>163.96</v>
      </c>
    </row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</sheetData>
  <sheetProtection/>
  <mergeCells count="3">
    <mergeCell ref="A5:E5"/>
    <mergeCell ref="D6:F6"/>
    <mergeCell ref="A6:C6"/>
  </mergeCells>
  <printOptions/>
  <pageMargins left="0.75" right="0.75" top="1" bottom="1" header="0.5" footer="0.5"/>
  <pageSetup horizontalDpi="300" verticalDpi="300" orientation="portrait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79"/>
  <sheetViews>
    <sheetView showGridLines="0" zoomScalePageLayoutView="0" workbookViewId="0" topLeftCell="A1">
      <selection activeCell="A3" sqref="A3"/>
    </sheetView>
  </sheetViews>
  <sheetFormatPr defaultColWidth="8.8515625" defaultRowHeight="12.75"/>
  <cols>
    <col min="1" max="2" width="18.28125" style="0" customWidth="1"/>
    <col min="3" max="3" width="11.140625" style="0" customWidth="1"/>
    <col min="4" max="5" width="18.28125" style="0" customWidth="1"/>
    <col min="6" max="6" width="11.140625" style="0" customWidth="1"/>
  </cols>
  <sheetData>
    <row r="1" ht="12.75">
      <c r="A1" t="s">
        <v>38</v>
      </c>
    </row>
    <row r="2" ht="12.75">
      <c r="A2" t="s">
        <v>33</v>
      </c>
    </row>
    <row r="4" ht="13.5" thickBot="1"/>
    <row r="5" spans="1:6" ht="12.75">
      <c r="A5" s="28" t="s">
        <v>24</v>
      </c>
      <c r="B5" s="29"/>
      <c r="C5" s="29"/>
      <c r="D5" s="29"/>
      <c r="E5" s="29"/>
      <c r="F5" s="7"/>
    </row>
    <row r="6" spans="1:6" ht="12.75">
      <c r="A6" s="33" t="s">
        <v>65</v>
      </c>
      <c r="B6" s="30"/>
      <c r="C6" s="1"/>
      <c r="D6" s="30" t="s">
        <v>66</v>
      </c>
      <c r="E6" s="30"/>
      <c r="F6" s="8"/>
    </row>
    <row r="7" spans="1:6" ht="12.75">
      <c r="A7" s="2" t="s">
        <v>52</v>
      </c>
      <c r="B7" s="3">
        <f>C7</f>
        <v>350</v>
      </c>
      <c r="C7" s="3">
        <v>350</v>
      </c>
      <c r="D7" s="3" t="s">
        <v>54</v>
      </c>
      <c r="E7" s="3">
        <f>F7</f>
        <v>35</v>
      </c>
      <c r="F7" s="8">
        <v>35</v>
      </c>
    </row>
    <row r="8" spans="1:6" ht="13.5" thickBot="1">
      <c r="A8" s="4" t="s">
        <v>53</v>
      </c>
      <c r="B8" s="5">
        <f>C8/100</f>
        <v>2</v>
      </c>
      <c r="C8" s="5">
        <v>200</v>
      </c>
      <c r="D8" s="5" t="s">
        <v>55</v>
      </c>
      <c r="E8" s="5">
        <f>F8/100</f>
        <v>0.52</v>
      </c>
      <c r="F8" s="9">
        <v>52</v>
      </c>
    </row>
    <row r="10" ht="12.75">
      <c r="A10" s="6" t="s">
        <v>91</v>
      </c>
    </row>
    <row r="11" spans="1:2" ht="12.75">
      <c r="A11" s="11" t="s">
        <v>63</v>
      </c>
      <c r="B11" s="11">
        <f>ROUND(d0_-d1_*B12,2)</f>
        <v>100</v>
      </c>
    </row>
    <row r="12" spans="1:2" ht="12.75">
      <c r="A12" s="11" t="s">
        <v>64</v>
      </c>
      <c r="B12" s="11">
        <f>ROUND((d0_-s0_)/(d1_+s1_),2)</f>
        <v>125</v>
      </c>
    </row>
    <row r="15" spans="1:2" ht="12.75">
      <c r="A15" s="15" t="s">
        <v>34</v>
      </c>
      <c r="B15" s="12">
        <v>125</v>
      </c>
    </row>
    <row r="16" spans="1:2" ht="12.75">
      <c r="A16" s="12" t="s">
        <v>19</v>
      </c>
      <c r="B16" s="12">
        <f>IF(ROUND((PriceFloor-d0_)/-d1_,0)&gt;0,ROUND((PriceFloor-d0_)/-d1_,0),0)</f>
        <v>113</v>
      </c>
    </row>
    <row r="17" spans="1:2" ht="13.5" thickBot="1">
      <c r="A17" s="12" t="s">
        <v>22</v>
      </c>
      <c r="B17" s="16">
        <f>IF(ROUND((PriceFloor-s0_)/s1_,0)&gt;0,ROUND((PriceFloor-s0_)/s1_,0),0)</f>
        <v>173</v>
      </c>
    </row>
    <row r="18" spans="1:2" ht="13.5" thickTop="1">
      <c r="A18" s="12" t="s">
        <v>32</v>
      </c>
      <c r="B18" s="14">
        <f>B17-B16</f>
        <v>60</v>
      </c>
    </row>
    <row r="19" spans="1:2" ht="12.75">
      <c r="A19" s="12" t="s">
        <v>15</v>
      </c>
      <c r="B19" s="12">
        <f>B17-Q</f>
        <v>48</v>
      </c>
    </row>
    <row r="21" ht="12.75">
      <c r="A21" s="6" t="s">
        <v>50</v>
      </c>
    </row>
    <row r="23" ht="12.75">
      <c r="A23" s="17" t="str">
        <f>"P elasticity of D at P = "&amp;ROUND(P,2)&amp;": "&amp;ROUND((-1/d1_)*(P/Q),1)</f>
        <v>P elasticity of D at P = 100: -0.4</v>
      </c>
    </row>
    <row r="24" ht="12.75">
      <c r="A24" s="17" t="str">
        <f>"P elasticity of S at P = "&amp;ROUND(P,2)&amp;": "&amp;ROUND((1/s1_)*(P/Q),1)</f>
        <v>P elasticity of S at P = 100: 1.5</v>
      </c>
    </row>
    <row r="41" s="26" customFormat="1" ht="12.75"/>
    <row r="42" s="26" customFormat="1" ht="12.75"/>
    <row r="43" s="26" customFormat="1" ht="12.75"/>
    <row r="44" s="26" customFormat="1" ht="12.75"/>
    <row r="45" s="26" customFormat="1" ht="12.75">
      <c r="A45" s="26" t="s">
        <v>56</v>
      </c>
    </row>
    <row r="46" spans="1:12" s="26" customFormat="1" ht="12.75">
      <c r="A46" s="26">
        <v>8</v>
      </c>
      <c r="B46" s="27" t="s">
        <v>62</v>
      </c>
      <c r="G46" s="27" t="s">
        <v>61</v>
      </c>
      <c r="L46" s="26" t="s">
        <v>26</v>
      </c>
    </row>
    <row r="47" spans="1:14" s="26" customFormat="1" ht="12.75">
      <c r="A47" s="26" t="s">
        <v>59</v>
      </c>
      <c r="B47" s="26" t="s">
        <v>57</v>
      </c>
      <c r="C47" s="26" t="s">
        <v>58</v>
      </c>
      <c r="E47" s="26" t="s">
        <v>60</v>
      </c>
      <c r="G47" s="26" t="s">
        <v>57</v>
      </c>
      <c r="H47" s="26" t="s">
        <v>58</v>
      </c>
      <c r="L47" s="26" t="s">
        <v>27</v>
      </c>
      <c r="N47" s="26">
        <v>2</v>
      </c>
    </row>
    <row r="48" spans="1:12" s="26" customFormat="1" ht="12.75">
      <c r="A48" s="26">
        <v>0</v>
      </c>
      <c r="B48" s="26">
        <f aca="true" t="shared" si="0" ref="B48:B79">IF(d0_-d1_*A48&gt;0,d0_-d1_*A48,0)</f>
        <v>350</v>
      </c>
      <c r="C48" s="26">
        <f aca="true" t="shared" si="1" ref="C48:C79">IF(s0_+s1_*A48&gt;0,s0_+s1_*A48,0)</f>
        <v>35</v>
      </c>
      <c r="E48" s="26">
        <f aca="true" t="shared" si="2" ref="E48:E79">PriceFloor</f>
        <v>125</v>
      </c>
      <c r="G48" s="26">
        <v>350</v>
      </c>
      <c r="H48" s="26">
        <v>35</v>
      </c>
      <c r="L48" s="26" t="s">
        <v>29</v>
      </c>
    </row>
    <row r="49" spans="1:12" s="26" customFormat="1" ht="12.75">
      <c r="A49" s="26">
        <f aca="true" t="shared" si="3" ref="A49:A79">A48+step</f>
        <v>8</v>
      </c>
      <c r="B49" s="26">
        <f t="shared" si="0"/>
        <v>334</v>
      </c>
      <c r="C49" s="26">
        <f t="shared" si="1"/>
        <v>39.16</v>
      </c>
      <c r="E49" s="26">
        <f t="shared" si="2"/>
        <v>125</v>
      </c>
      <c r="G49" s="26">
        <v>334</v>
      </c>
      <c r="H49" s="26">
        <v>39.16</v>
      </c>
      <c r="L49" s="26" t="s">
        <v>30</v>
      </c>
    </row>
    <row r="50" spans="1:12" s="26" customFormat="1" ht="12.75">
      <c r="A50" s="26">
        <f t="shared" si="3"/>
        <v>16</v>
      </c>
      <c r="B50" s="26">
        <f t="shared" si="0"/>
        <v>318</v>
      </c>
      <c r="C50" s="26">
        <f t="shared" si="1"/>
        <v>43.32</v>
      </c>
      <c r="E50" s="26">
        <f t="shared" si="2"/>
        <v>125</v>
      </c>
      <c r="G50" s="26">
        <v>318</v>
      </c>
      <c r="H50" s="26">
        <v>43.32</v>
      </c>
      <c r="L50" s="26" t="s">
        <v>31</v>
      </c>
    </row>
    <row r="51" spans="1:8" s="26" customFormat="1" ht="12.75">
      <c r="A51" s="26">
        <f t="shared" si="3"/>
        <v>24</v>
      </c>
      <c r="B51" s="26">
        <f t="shared" si="0"/>
        <v>302</v>
      </c>
      <c r="C51" s="26">
        <f t="shared" si="1"/>
        <v>47.480000000000004</v>
      </c>
      <c r="E51" s="26">
        <f t="shared" si="2"/>
        <v>125</v>
      </c>
      <c r="G51" s="26">
        <v>302</v>
      </c>
      <c r="H51" s="26">
        <v>47.48</v>
      </c>
    </row>
    <row r="52" spans="1:8" s="26" customFormat="1" ht="12.75">
      <c r="A52" s="26">
        <f t="shared" si="3"/>
        <v>32</v>
      </c>
      <c r="B52" s="26">
        <f t="shared" si="0"/>
        <v>286</v>
      </c>
      <c r="C52" s="26">
        <f t="shared" si="1"/>
        <v>51.64</v>
      </c>
      <c r="E52" s="26">
        <f t="shared" si="2"/>
        <v>125</v>
      </c>
      <c r="G52" s="26">
        <v>286</v>
      </c>
      <c r="H52" s="26">
        <v>51.64</v>
      </c>
    </row>
    <row r="53" spans="1:8" s="26" customFormat="1" ht="12.75">
      <c r="A53" s="26">
        <f t="shared" si="3"/>
        <v>40</v>
      </c>
      <c r="B53" s="26">
        <f t="shared" si="0"/>
        <v>270</v>
      </c>
      <c r="C53" s="26">
        <f t="shared" si="1"/>
        <v>55.8</v>
      </c>
      <c r="E53" s="26">
        <f t="shared" si="2"/>
        <v>125</v>
      </c>
      <c r="G53" s="26">
        <v>270</v>
      </c>
      <c r="H53" s="26">
        <v>55.8</v>
      </c>
    </row>
    <row r="54" spans="1:11" s="26" customFormat="1" ht="12.75">
      <c r="A54" s="26">
        <f t="shared" si="3"/>
        <v>48</v>
      </c>
      <c r="B54" s="26">
        <f t="shared" si="0"/>
        <v>254</v>
      </c>
      <c r="C54" s="26">
        <f t="shared" si="1"/>
        <v>59.96</v>
      </c>
      <c r="E54" s="26">
        <f t="shared" si="2"/>
        <v>125</v>
      </c>
      <c r="G54" s="26">
        <v>254</v>
      </c>
      <c r="H54" s="26">
        <v>59.96</v>
      </c>
      <c r="K54" s="26" t="s">
        <v>93</v>
      </c>
    </row>
    <row r="55" spans="1:12" s="26" customFormat="1" ht="12.75">
      <c r="A55" s="26">
        <f t="shared" si="3"/>
        <v>56</v>
      </c>
      <c r="B55" s="26">
        <f t="shared" si="0"/>
        <v>238</v>
      </c>
      <c r="C55" s="26">
        <f t="shared" si="1"/>
        <v>64.12</v>
      </c>
      <c r="E55" s="26">
        <f t="shared" si="2"/>
        <v>125</v>
      </c>
      <c r="G55" s="26">
        <v>238</v>
      </c>
      <c r="H55" s="26">
        <v>64.12</v>
      </c>
      <c r="K55" s="26">
        <f>B16</f>
        <v>113</v>
      </c>
      <c r="L55" s="26">
        <v>0</v>
      </c>
    </row>
    <row r="56" spans="1:12" s="26" customFormat="1" ht="12.75">
      <c r="A56" s="26">
        <f t="shared" si="3"/>
        <v>64</v>
      </c>
      <c r="B56" s="26">
        <f t="shared" si="0"/>
        <v>222</v>
      </c>
      <c r="C56" s="26">
        <f t="shared" si="1"/>
        <v>68.28</v>
      </c>
      <c r="E56" s="26">
        <f t="shared" si="2"/>
        <v>125</v>
      </c>
      <c r="G56" s="26">
        <v>222</v>
      </c>
      <c r="H56" s="26">
        <v>68.28</v>
      </c>
      <c r="K56" s="26">
        <f>B16</f>
        <v>113</v>
      </c>
      <c r="L56" s="26">
        <f>PriceFloor</f>
        <v>125</v>
      </c>
    </row>
    <row r="57" spans="1:8" s="26" customFormat="1" ht="12.75">
      <c r="A57" s="26">
        <f t="shared" si="3"/>
        <v>72</v>
      </c>
      <c r="B57" s="26">
        <f t="shared" si="0"/>
        <v>206</v>
      </c>
      <c r="C57" s="26">
        <f t="shared" si="1"/>
        <v>72.44</v>
      </c>
      <c r="E57" s="26">
        <f t="shared" si="2"/>
        <v>125</v>
      </c>
      <c r="G57" s="26">
        <v>206</v>
      </c>
      <c r="H57" s="26">
        <v>72.44</v>
      </c>
    </row>
    <row r="58" spans="1:11" s="26" customFormat="1" ht="12.75">
      <c r="A58" s="26">
        <f t="shared" si="3"/>
        <v>80</v>
      </c>
      <c r="B58" s="26">
        <f t="shared" si="0"/>
        <v>190</v>
      </c>
      <c r="C58" s="26">
        <f t="shared" si="1"/>
        <v>76.6</v>
      </c>
      <c r="E58" s="26">
        <f t="shared" si="2"/>
        <v>125</v>
      </c>
      <c r="G58" s="26">
        <v>190</v>
      </c>
      <c r="H58" s="26">
        <v>76.6</v>
      </c>
      <c r="K58" s="26" t="s">
        <v>22</v>
      </c>
    </row>
    <row r="59" spans="1:12" s="26" customFormat="1" ht="12.75">
      <c r="A59" s="26">
        <f t="shared" si="3"/>
        <v>88</v>
      </c>
      <c r="B59" s="26">
        <f t="shared" si="0"/>
        <v>174</v>
      </c>
      <c r="C59" s="26">
        <f t="shared" si="1"/>
        <v>80.76</v>
      </c>
      <c r="E59" s="26">
        <f t="shared" si="2"/>
        <v>125</v>
      </c>
      <c r="G59" s="26">
        <v>174</v>
      </c>
      <c r="H59" s="26">
        <v>80.76</v>
      </c>
      <c r="K59" s="26">
        <f>B17</f>
        <v>173</v>
      </c>
      <c r="L59" s="26">
        <v>0</v>
      </c>
    </row>
    <row r="60" spans="1:12" s="26" customFormat="1" ht="12.75">
      <c r="A60" s="26">
        <f t="shared" si="3"/>
        <v>96</v>
      </c>
      <c r="B60" s="26">
        <f t="shared" si="0"/>
        <v>158</v>
      </c>
      <c r="C60" s="26">
        <f t="shared" si="1"/>
        <v>84.92</v>
      </c>
      <c r="E60" s="26">
        <f t="shared" si="2"/>
        <v>125</v>
      </c>
      <c r="G60" s="26">
        <v>158</v>
      </c>
      <c r="H60" s="26">
        <v>84.92</v>
      </c>
      <c r="K60" s="26">
        <f>B17</f>
        <v>173</v>
      </c>
      <c r="L60" s="26">
        <f>PriceFloor</f>
        <v>125</v>
      </c>
    </row>
    <row r="61" spans="1:8" s="26" customFormat="1" ht="12.75">
      <c r="A61" s="26">
        <f t="shared" si="3"/>
        <v>104</v>
      </c>
      <c r="B61" s="26">
        <f t="shared" si="0"/>
        <v>142</v>
      </c>
      <c r="C61" s="26">
        <f t="shared" si="1"/>
        <v>89.08</v>
      </c>
      <c r="E61" s="26">
        <f t="shared" si="2"/>
        <v>125</v>
      </c>
      <c r="G61" s="26">
        <v>142</v>
      </c>
      <c r="H61" s="26">
        <v>89.08</v>
      </c>
    </row>
    <row r="62" spans="1:8" s="26" customFormat="1" ht="12.75">
      <c r="A62" s="26">
        <f t="shared" si="3"/>
        <v>112</v>
      </c>
      <c r="B62" s="26">
        <f t="shared" si="0"/>
        <v>126</v>
      </c>
      <c r="C62" s="26">
        <f t="shared" si="1"/>
        <v>93.24000000000001</v>
      </c>
      <c r="E62" s="26">
        <f t="shared" si="2"/>
        <v>125</v>
      </c>
      <c r="G62" s="26">
        <v>126</v>
      </c>
      <c r="H62" s="26">
        <v>93.24</v>
      </c>
    </row>
    <row r="63" spans="1:8" s="26" customFormat="1" ht="12.75">
      <c r="A63" s="26">
        <f t="shared" si="3"/>
        <v>120</v>
      </c>
      <c r="B63" s="26">
        <f t="shared" si="0"/>
        <v>110</v>
      </c>
      <c r="C63" s="26">
        <f t="shared" si="1"/>
        <v>97.4</v>
      </c>
      <c r="E63" s="26">
        <f t="shared" si="2"/>
        <v>125</v>
      </c>
      <c r="G63" s="26">
        <v>110</v>
      </c>
      <c r="H63" s="26">
        <v>97.4</v>
      </c>
    </row>
    <row r="64" spans="1:8" s="26" customFormat="1" ht="12.75">
      <c r="A64" s="26">
        <f t="shared" si="3"/>
        <v>128</v>
      </c>
      <c r="B64" s="26">
        <f t="shared" si="0"/>
        <v>94</v>
      </c>
      <c r="C64" s="26">
        <f t="shared" si="1"/>
        <v>101.56</v>
      </c>
      <c r="E64" s="26">
        <f t="shared" si="2"/>
        <v>125</v>
      </c>
      <c r="G64" s="26">
        <v>94</v>
      </c>
      <c r="H64" s="26">
        <v>101.56</v>
      </c>
    </row>
    <row r="65" spans="1:8" s="26" customFormat="1" ht="12.75">
      <c r="A65" s="26">
        <f t="shared" si="3"/>
        <v>136</v>
      </c>
      <c r="B65" s="26">
        <f t="shared" si="0"/>
        <v>78</v>
      </c>
      <c r="C65" s="26">
        <f t="shared" si="1"/>
        <v>105.72</v>
      </c>
      <c r="E65" s="26">
        <f t="shared" si="2"/>
        <v>125</v>
      </c>
      <c r="G65" s="26">
        <v>78</v>
      </c>
      <c r="H65" s="26">
        <v>105.72</v>
      </c>
    </row>
    <row r="66" spans="1:8" s="26" customFormat="1" ht="12.75">
      <c r="A66" s="26">
        <f t="shared" si="3"/>
        <v>144</v>
      </c>
      <c r="B66" s="26">
        <f t="shared" si="0"/>
        <v>62</v>
      </c>
      <c r="C66" s="26">
        <f t="shared" si="1"/>
        <v>109.88</v>
      </c>
      <c r="E66" s="26">
        <f t="shared" si="2"/>
        <v>125</v>
      </c>
      <c r="G66" s="26">
        <v>62</v>
      </c>
      <c r="H66" s="26">
        <v>109.88</v>
      </c>
    </row>
    <row r="67" spans="1:8" s="26" customFormat="1" ht="12.75">
      <c r="A67" s="26">
        <f t="shared" si="3"/>
        <v>152</v>
      </c>
      <c r="B67" s="26">
        <f t="shared" si="0"/>
        <v>46</v>
      </c>
      <c r="C67" s="26">
        <f t="shared" si="1"/>
        <v>114.04</v>
      </c>
      <c r="E67" s="26">
        <f t="shared" si="2"/>
        <v>125</v>
      </c>
      <c r="G67" s="26">
        <v>46</v>
      </c>
      <c r="H67" s="26">
        <v>114.04</v>
      </c>
    </row>
    <row r="68" spans="1:8" s="26" customFormat="1" ht="12.75">
      <c r="A68" s="26">
        <f t="shared" si="3"/>
        <v>160</v>
      </c>
      <c r="B68" s="26">
        <f t="shared" si="0"/>
        <v>30</v>
      </c>
      <c r="C68" s="26">
        <f t="shared" si="1"/>
        <v>118.2</v>
      </c>
      <c r="E68" s="26">
        <f t="shared" si="2"/>
        <v>125</v>
      </c>
      <c r="G68" s="26">
        <v>30</v>
      </c>
      <c r="H68" s="26">
        <v>118.2</v>
      </c>
    </row>
    <row r="69" spans="1:8" s="26" customFormat="1" ht="12.75">
      <c r="A69" s="26">
        <f t="shared" si="3"/>
        <v>168</v>
      </c>
      <c r="B69" s="26">
        <f t="shared" si="0"/>
        <v>14</v>
      </c>
      <c r="C69" s="26">
        <f t="shared" si="1"/>
        <v>122.36</v>
      </c>
      <c r="E69" s="26">
        <f t="shared" si="2"/>
        <v>125</v>
      </c>
      <c r="G69" s="26">
        <v>14</v>
      </c>
      <c r="H69" s="26">
        <v>122.36</v>
      </c>
    </row>
    <row r="70" spans="1:8" s="26" customFormat="1" ht="12.75">
      <c r="A70" s="26">
        <f t="shared" si="3"/>
        <v>176</v>
      </c>
      <c r="B70" s="26">
        <f t="shared" si="0"/>
        <v>0</v>
      </c>
      <c r="C70" s="26">
        <f t="shared" si="1"/>
        <v>126.52000000000001</v>
      </c>
      <c r="E70" s="26">
        <f t="shared" si="2"/>
        <v>125</v>
      </c>
      <c r="G70" s="26">
        <v>0</v>
      </c>
      <c r="H70" s="26">
        <v>126.52</v>
      </c>
    </row>
    <row r="71" spans="1:8" s="26" customFormat="1" ht="12.75">
      <c r="A71" s="26">
        <f t="shared" si="3"/>
        <v>184</v>
      </c>
      <c r="B71" s="26">
        <f t="shared" si="0"/>
        <v>0</v>
      </c>
      <c r="C71" s="26">
        <f t="shared" si="1"/>
        <v>130.68</v>
      </c>
      <c r="E71" s="26">
        <f t="shared" si="2"/>
        <v>125</v>
      </c>
      <c r="G71" s="26">
        <v>0</v>
      </c>
      <c r="H71" s="26">
        <v>130.68</v>
      </c>
    </row>
    <row r="72" spans="1:8" s="26" customFormat="1" ht="12.75">
      <c r="A72" s="26">
        <f t="shared" si="3"/>
        <v>192</v>
      </c>
      <c r="B72" s="26">
        <f t="shared" si="0"/>
        <v>0</v>
      </c>
      <c r="C72" s="26">
        <f t="shared" si="1"/>
        <v>134.84</v>
      </c>
      <c r="E72" s="26">
        <f t="shared" si="2"/>
        <v>125</v>
      </c>
      <c r="G72" s="26">
        <v>0</v>
      </c>
      <c r="H72" s="26">
        <v>134.84</v>
      </c>
    </row>
    <row r="73" spans="1:8" s="26" customFormat="1" ht="12.75">
      <c r="A73" s="26">
        <f t="shared" si="3"/>
        <v>200</v>
      </c>
      <c r="B73" s="26">
        <f t="shared" si="0"/>
        <v>0</v>
      </c>
      <c r="C73" s="26">
        <f t="shared" si="1"/>
        <v>139</v>
      </c>
      <c r="E73" s="26">
        <f t="shared" si="2"/>
        <v>125</v>
      </c>
      <c r="G73" s="26">
        <v>0</v>
      </c>
      <c r="H73" s="26">
        <v>139</v>
      </c>
    </row>
    <row r="74" spans="1:8" s="26" customFormat="1" ht="12.75">
      <c r="A74" s="26">
        <f t="shared" si="3"/>
        <v>208</v>
      </c>
      <c r="B74" s="26">
        <f t="shared" si="0"/>
        <v>0</v>
      </c>
      <c r="C74" s="26">
        <f t="shared" si="1"/>
        <v>143.16</v>
      </c>
      <c r="E74" s="26">
        <f t="shared" si="2"/>
        <v>125</v>
      </c>
      <c r="G74" s="26">
        <v>0</v>
      </c>
      <c r="H74" s="26">
        <v>143.16</v>
      </c>
    </row>
    <row r="75" spans="1:8" s="26" customFormat="1" ht="12.75">
      <c r="A75" s="26">
        <f t="shared" si="3"/>
        <v>216</v>
      </c>
      <c r="B75" s="26">
        <f t="shared" si="0"/>
        <v>0</v>
      </c>
      <c r="C75" s="26">
        <f t="shared" si="1"/>
        <v>147.32</v>
      </c>
      <c r="E75" s="26">
        <f t="shared" si="2"/>
        <v>125</v>
      </c>
      <c r="G75" s="26">
        <v>0</v>
      </c>
      <c r="H75" s="26">
        <v>147.32</v>
      </c>
    </row>
    <row r="76" spans="1:8" s="26" customFormat="1" ht="12.75">
      <c r="A76" s="26">
        <f t="shared" si="3"/>
        <v>224</v>
      </c>
      <c r="B76" s="26">
        <f t="shared" si="0"/>
        <v>0</v>
      </c>
      <c r="C76" s="26">
        <f t="shared" si="1"/>
        <v>151.48000000000002</v>
      </c>
      <c r="E76" s="26">
        <f t="shared" si="2"/>
        <v>125</v>
      </c>
      <c r="G76" s="26">
        <v>0</v>
      </c>
      <c r="H76" s="26">
        <v>151.48</v>
      </c>
    </row>
    <row r="77" spans="1:8" s="26" customFormat="1" ht="12.75">
      <c r="A77" s="26">
        <f t="shared" si="3"/>
        <v>232</v>
      </c>
      <c r="B77" s="26">
        <f t="shared" si="0"/>
        <v>0</v>
      </c>
      <c r="C77" s="26">
        <f t="shared" si="1"/>
        <v>155.64</v>
      </c>
      <c r="E77" s="26">
        <f t="shared" si="2"/>
        <v>125</v>
      </c>
      <c r="G77" s="26">
        <v>0</v>
      </c>
      <c r="H77" s="26">
        <v>155.64</v>
      </c>
    </row>
    <row r="78" spans="1:8" s="26" customFormat="1" ht="12.75">
      <c r="A78" s="26">
        <f t="shared" si="3"/>
        <v>240</v>
      </c>
      <c r="B78" s="26">
        <f t="shared" si="0"/>
        <v>0</v>
      </c>
      <c r="C78" s="26">
        <f t="shared" si="1"/>
        <v>159.8</v>
      </c>
      <c r="E78" s="26">
        <f t="shared" si="2"/>
        <v>125</v>
      </c>
      <c r="G78" s="26">
        <v>0</v>
      </c>
      <c r="H78" s="26">
        <v>159.8</v>
      </c>
    </row>
    <row r="79" spans="1:8" s="26" customFormat="1" ht="12.75">
      <c r="A79" s="26">
        <f t="shared" si="3"/>
        <v>248</v>
      </c>
      <c r="B79" s="26">
        <f t="shared" si="0"/>
        <v>0</v>
      </c>
      <c r="C79" s="26">
        <f t="shared" si="1"/>
        <v>163.96</v>
      </c>
      <c r="E79" s="26">
        <f t="shared" si="2"/>
        <v>125</v>
      </c>
      <c r="G79" s="26">
        <v>0</v>
      </c>
      <c r="H79" s="26">
        <v>163.96</v>
      </c>
    </row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</sheetData>
  <sheetProtection/>
  <mergeCells count="3">
    <mergeCell ref="A6:B6"/>
    <mergeCell ref="D6:E6"/>
    <mergeCell ref="A5:E5"/>
  </mergeCells>
  <printOptions/>
  <pageMargins left="0.75" right="0.75" top="1" bottom="1" header="0.5" footer="0.5"/>
  <pageSetup horizontalDpi="300" verticalDpi="300" orientation="portrait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N79"/>
  <sheetViews>
    <sheetView showGridLines="0" zoomScalePageLayoutView="0" workbookViewId="0" topLeftCell="A1">
      <selection activeCell="A4" sqref="A4"/>
    </sheetView>
  </sheetViews>
  <sheetFormatPr defaultColWidth="8.8515625" defaultRowHeight="12.75"/>
  <cols>
    <col min="1" max="2" width="12.140625" style="0" customWidth="1"/>
    <col min="3" max="3" width="11.140625" style="0" customWidth="1"/>
    <col min="4" max="5" width="12.140625" style="0" customWidth="1"/>
    <col min="6" max="6" width="11.140625" style="0" customWidth="1"/>
    <col min="7" max="7" width="8.8515625" style="0" customWidth="1"/>
    <col min="8" max="8" width="12.421875" style="0" customWidth="1"/>
  </cols>
  <sheetData>
    <row r="1" ht="12.75">
      <c r="A1" t="s">
        <v>39</v>
      </c>
    </row>
    <row r="2" ht="12.75">
      <c r="A2" t="s">
        <v>43</v>
      </c>
    </row>
    <row r="3" ht="12.75">
      <c r="A3" t="s">
        <v>20</v>
      </c>
    </row>
    <row r="4" ht="13.5" thickBot="1"/>
    <row r="5" spans="1:6" ht="12.75">
      <c r="A5" s="28" t="s">
        <v>67</v>
      </c>
      <c r="B5" s="29"/>
      <c r="C5" s="29"/>
      <c r="D5" s="29"/>
      <c r="E5" s="29"/>
      <c r="F5" s="7"/>
    </row>
    <row r="6" spans="1:6" ht="12.75">
      <c r="A6" s="33" t="s">
        <v>65</v>
      </c>
      <c r="B6" s="30"/>
      <c r="C6" s="1"/>
      <c r="D6" s="30" t="s">
        <v>66</v>
      </c>
      <c r="E6" s="30"/>
      <c r="F6" s="8"/>
    </row>
    <row r="7" spans="1:6" ht="12.75">
      <c r="A7" s="2" t="s">
        <v>52</v>
      </c>
      <c r="B7" s="3">
        <f>C7</f>
        <v>350</v>
      </c>
      <c r="C7" s="3">
        <v>350</v>
      </c>
      <c r="D7" s="3" t="s">
        <v>54</v>
      </c>
      <c r="E7" s="3">
        <f>F7+tax</f>
        <v>35</v>
      </c>
      <c r="F7" s="8">
        <v>35</v>
      </c>
    </row>
    <row r="8" spans="1:6" ht="13.5" thickBot="1">
      <c r="A8" s="4" t="s">
        <v>53</v>
      </c>
      <c r="B8" s="5">
        <f>C8/100</f>
        <v>2</v>
      </c>
      <c r="C8" s="5">
        <v>200</v>
      </c>
      <c r="D8" s="5" t="s">
        <v>55</v>
      </c>
      <c r="E8" s="5">
        <f>F8/100</f>
        <v>0.52</v>
      </c>
      <c r="F8" s="9">
        <v>52</v>
      </c>
    </row>
    <row r="10" ht="12.75">
      <c r="A10" s="6" t="s">
        <v>16</v>
      </c>
    </row>
    <row r="11" spans="1:2" ht="12.75">
      <c r="A11" s="11" t="s">
        <v>63</v>
      </c>
      <c r="B11" s="11">
        <f>ROUND(d0_-d1_*B12,2)</f>
        <v>100</v>
      </c>
    </row>
    <row r="12" spans="1:2" ht="12.75">
      <c r="A12" s="11" t="s">
        <v>64</v>
      </c>
      <c r="B12" s="11">
        <f>ROUND((d0_-s0_)/(d1_+s1_),2)</f>
        <v>125</v>
      </c>
    </row>
    <row r="14" spans="1:3" ht="12.75">
      <c r="A14" s="15" t="s">
        <v>69</v>
      </c>
      <c r="B14" s="12">
        <f>C14-100</f>
        <v>0</v>
      </c>
      <c r="C14">
        <v>100</v>
      </c>
    </row>
    <row r="15" spans="1:2" ht="12.75">
      <c r="A15" t="s">
        <v>70</v>
      </c>
      <c r="B15" s="12">
        <f>P</f>
        <v>100</v>
      </c>
    </row>
    <row r="16" spans="1:2" ht="12.75">
      <c r="A16" t="s">
        <v>71</v>
      </c>
      <c r="B16" s="12">
        <f>P-tax</f>
        <v>100</v>
      </c>
    </row>
    <row r="17" spans="1:2" ht="12.75">
      <c r="A17" t="s">
        <v>72</v>
      </c>
      <c r="B17" s="13">
        <f>tax*Q</f>
        <v>0</v>
      </c>
    </row>
    <row r="19" ht="12.75">
      <c r="A19" s="6" t="s">
        <v>73</v>
      </c>
    </row>
    <row r="20" spans="1:2" ht="12.75">
      <c r="A20" s="11" t="s">
        <v>63</v>
      </c>
      <c r="B20" s="11">
        <v>100</v>
      </c>
    </row>
    <row r="21" spans="1:2" ht="12.75">
      <c r="A21" s="11" t="s">
        <v>64</v>
      </c>
      <c r="B21" s="11">
        <v>125</v>
      </c>
    </row>
    <row r="23" spans="1:2" ht="12.75">
      <c r="A23" t="s">
        <v>15</v>
      </c>
      <c r="B23" s="12">
        <f>ABS(B21-Q)</f>
        <v>0</v>
      </c>
    </row>
    <row r="27" spans="1:6" ht="12.75">
      <c r="A27" s="6" t="s">
        <v>50</v>
      </c>
      <c r="F27" s="6" t="s">
        <v>68</v>
      </c>
    </row>
    <row r="28" ht="12.75">
      <c r="F28" s="17" t="str">
        <f>"P elasticity of D at P = "&amp;ROUND(B15,0)&amp;": "&amp;ROUND((-1/d1_)*(B15/Q),1)</f>
        <v>P elasticity of D at P = 100: -0.4</v>
      </c>
    </row>
    <row r="29" spans="1:6" ht="12.75">
      <c r="A29" s="17" t="str">
        <f>"P elasticity of D at P = "&amp;ROUND(100,0)&amp;": "&amp;ROUND((-1/d1_)*(100/((100-d0_)/-d1_)),1)</f>
        <v>P elasticity of D at P = 100: -0.4</v>
      </c>
      <c r="F29" s="17" t="str">
        <f>"P elasticity of S at P = "&amp;ROUND(B16,2)&amp;": "&amp;ROUND((1/s1_)*(B16/Q),1)</f>
        <v>P elasticity of S at P = 100: 1.5</v>
      </c>
    </row>
    <row r="30" ht="12.75">
      <c r="A30" s="17" t="str">
        <f>"P elasticity of S at P = "&amp;ROUND(100,0)&amp;": "&amp;ROUND((1/s1_)*(100/125),1)</f>
        <v>P elasticity of S at P = 100: 1.5</v>
      </c>
    </row>
    <row r="43" s="26" customFormat="1" ht="12.75"/>
    <row r="44" s="26" customFormat="1" ht="12.75"/>
    <row r="45" s="26" customFormat="1" ht="12.75">
      <c r="A45" s="26" t="s">
        <v>56</v>
      </c>
    </row>
    <row r="46" spans="1:12" s="26" customFormat="1" ht="12.75">
      <c r="A46" s="26">
        <v>8</v>
      </c>
      <c r="B46" s="27" t="s">
        <v>62</v>
      </c>
      <c r="G46" s="27" t="s">
        <v>61</v>
      </c>
      <c r="L46" s="26" t="s">
        <v>26</v>
      </c>
    </row>
    <row r="47" spans="1:14" s="26" customFormat="1" ht="12.75">
      <c r="A47" s="26" t="s">
        <v>59</v>
      </c>
      <c r="B47" s="26" t="s">
        <v>57</v>
      </c>
      <c r="C47" s="26" t="s">
        <v>58</v>
      </c>
      <c r="E47" s="26" t="s">
        <v>60</v>
      </c>
      <c r="G47" s="26" t="s">
        <v>57</v>
      </c>
      <c r="H47" s="26" t="s">
        <v>58</v>
      </c>
      <c r="I47" s="26" t="s">
        <v>60</v>
      </c>
      <c r="L47" s="26" t="s">
        <v>27</v>
      </c>
      <c r="N47" s="26">
        <v>2</v>
      </c>
    </row>
    <row r="48" spans="1:12" s="26" customFormat="1" ht="12.75">
      <c r="A48" s="26">
        <v>0</v>
      </c>
      <c r="B48" s="26">
        <f aca="true" t="shared" si="0" ref="B48:B79">d0_-d1_*A48</f>
        <v>350</v>
      </c>
      <c r="C48" s="26">
        <f aca="true" t="shared" si="1" ref="C48:C68">s0_+s1_*A48</f>
        <v>35</v>
      </c>
      <c r="E48" s="26">
        <f aca="true" t="shared" si="2" ref="E48:E68">$B$11</f>
        <v>100</v>
      </c>
      <c r="G48" s="26">
        <v>350</v>
      </c>
      <c r="H48" s="26">
        <v>35</v>
      </c>
      <c r="I48" s="26">
        <v>100</v>
      </c>
      <c r="L48" s="26" t="s">
        <v>29</v>
      </c>
    </row>
    <row r="49" spans="1:12" s="26" customFormat="1" ht="12.75">
      <c r="A49" s="26">
        <f aca="true" t="shared" si="3" ref="A49:A68">A48+step</f>
        <v>8</v>
      </c>
      <c r="B49" s="26">
        <f t="shared" si="0"/>
        <v>334</v>
      </c>
      <c r="C49" s="26">
        <f t="shared" si="1"/>
        <v>39.16</v>
      </c>
      <c r="E49" s="26">
        <f t="shared" si="2"/>
        <v>100</v>
      </c>
      <c r="G49" s="26">
        <v>334</v>
      </c>
      <c r="H49" s="26">
        <v>39.16</v>
      </c>
      <c r="I49" s="26">
        <v>100</v>
      </c>
      <c r="L49" s="26" t="s">
        <v>30</v>
      </c>
    </row>
    <row r="50" spans="1:12" s="26" customFormat="1" ht="12.75">
      <c r="A50" s="26">
        <f t="shared" si="3"/>
        <v>16</v>
      </c>
      <c r="B50" s="26">
        <f t="shared" si="0"/>
        <v>318</v>
      </c>
      <c r="C50" s="26">
        <f t="shared" si="1"/>
        <v>43.32</v>
      </c>
      <c r="E50" s="26">
        <f t="shared" si="2"/>
        <v>100</v>
      </c>
      <c r="G50" s="26">
        <v>318</v>
      </c>
      <c r="H50" s="26">
        <v>43.32</v>
      </c>
      <c r="I50" s="26">
        <v>100</v>
      </c>
      <c r="L50" s="26" t="s">
        <v>31</v>
      </c>
    </row>
    <row r="51" spans="1:9" s="26" customFormat="1" ht="12.75">
      <c r="A51" s="26">
        <f t="shared" si="3"/>
        <v>24</v>
      </c>
      <c r="B51" s="26">
        <f t="shared" si="0"/>
        <v>302</v>
      </c>
      <c r="C51" s="26">
        <f t="shared" si="1"/>
        <v>47.480000000000004</v>
      </c>
      <c r="E51" s="26">
        <f t="shared" si="2"/>
        <v>100</v>
      </c>
      <c r="G51" s="26">
        <v>302</v>
      </c>
      <c r="H51" s="26">
        <v>47.48</v>
      </c>
      <c r="I51" s="26">
        <v>100</v>
      </c>
    </row>
    <row r="52" spans="1:12" s="26" customFormat="1" ht="12.75">
      <c r="A52" s="26">
        <f t="shared" si="3"/>
        <v>32</v>
      </c>
      <c r="B52" s="26">
        <f t="shared" si="0"/>
        <v>286</v>
      </c>
      <c r="C52" s="26">
        <f t="shared" si="1"/>
        <v>51.64</v>
      </c>
      <c r="E52" s="26">
        <f t="shared" si="2"/>
        <v>100</v>
      </c>
      <c r="G52" s="26">
        <v>286</v>
      </c>
      <c r="H52" s="26">
        <v>51.64</v>
      </c>
      <c r="I52" s="26">
        <v>100</v>
      </c>
      <c r="L52" s="26" t="s">
        <v>40</v>
      </c>
    </row>
    <row r="53" spans="1:13" s="26" customFormat="1" ht="12.75">
      <c r="A53" s="26">
        <f t="shared" si="3"/>
        <v>40</v>
      </c>
      <c r="B53" s="26">
        <f t="shared" si="0"/>
        <v>270</v>
      </c>
      <c r="C53" s="26">
        <f t="shared" si="1"/>
        <v>55.8</v>
      </c>
      <c r="E53" s="26">
        <f t="shared" si="2"/>
        <v>100</v>
      </c>
      <c r="G53" s="26">
        <v>270</v>
      </c>
      <c r="H53" s="26">
        <v>55.8</v>
      </c>
      <c r="I53" s="26">
        <v>100</v>
      </c>
      <c r="L53" s="26">
        <v>0</v>
      </c>
      <c r="M53" s="26">
        <f>B20</f>
        <v>100</v>
      </c>
    </row>
    <row r="54" spans="1:13" s="26" customFormat="1" ht="12.75">
      <c r="A54" s="26">
        <f t="shared" si="3"/>
        <v>48</v>
      </c>
      <c r="B54" s="26">
        <f t="shared" si="0"/>
        <v>254</v>
      </c>
      <c r="C54" s="26">
        <f t="shared" si="1"/>
        <v>59.96</v>
      </c>
      <c r="E54" s="26">
        <f t="shared" si="2"/>
        <v>100</v>
      </c>
      <c r="G54" s="26">
        <v>254</v>
      </c>
      <c r="H54" s="26">
        <v>59.96</v>
      </c>
      <c r="I54" s="26">
        <v>100</v>
      </c>
      <c r="L54" s="26">
        <f>B21</f>
        <v>125</v>
      </c>
      <c r="M54" s="26">
        <f>B20</f>
        <v>100</v>
      </c>
    </row>
    <row r="55" spans="1:13" s="26" customFormat="1" ht="12.75">
      <c r="A55" s="26">
        <f t="shared" si="3"/>
        <v>56</v>
      </c>
      <c r="B55" s="26">
        <f t="shared" si="0"/>
        <v>238</v>
      </c>
      <c r="C55" s="26">
        <f t="shared" si="1"/>
        <v>64.12</v>
      </c>
      <c r="E55" s="26">
        <f t="shared" si="2"/>
        <v>100</v>
      </c>
      <c r="G55" s="26">
        <v>238</v>
      </c>
      <c r="H55" s="26">
        <v>64.12</v>
      </c>
      <c r="I55" s="26">
        <v>100</v>
      </c>
      <c r="L55" s="26">
        <f>B21</f>
        <v>125</v>
      </c>
      <c r="M55" s="26">
        <v>0</v>
      </c>
    </row>
    <row r="56" spans="1:9" s="26" customFormat="1" ht="12.75">
      <c r="A56" s="26">
        <f t="shared" si="3"/>
        <v>64</v>
      </c>
      <c r="B56" s="26">
        <f t="shared" si="0"/>
        <v>222</v>
      </c>
      <c r="C56" s="26">
        <f t="shared" si="1"/>
        <v>68.28</v>
      </c>
      <c r="E56" s="26">
        <f t="shared" si="2"/>
        <v>100</v>
      </c>
      <c r="G56" s="26">
        <v>222</v>
      </c>
      <c r="H56" s="26">
        <v>68.28</v>
      </c>
      <c r="I56" s="26">
        <v>100</v>
      </c>
    </row>
    <row r="57" spans="1:12" s="26" customFormat="1" ht="12.75">
      <c r="A57" s="26">
        <f t="shared" si="3"/>
        <v>72</v>
      </c>
      <c r="B57" s="26">
        <f t="shared" si="0"/>
        <v>206</v>
      </c>
      <c r="C57" s="26">
        <f t="shared" si="1"/>
        <v>72.44</v>
      </c>
      <c r="E57" s="26">
        <f t="shared" si="2"/>
        <v>100</v>
      </c>
      <c r="G57" s="26">
        <v>206</v>
      </c>
      <c r="H57" s="26">
        <v>72.44</v>
      </c>
      <c r="I57" s="26">
        <v>100</v>
      </c>
      <c r="L57" s="26" t="s">
        <v>41</v>
      </c>
    </row>
    <row r="58" spans="1:13" s="26" customFormat="1" ht="12.75">
      <c r="A58" s="26">
        <f t="shared" si="3"/>
        <v>80</v>
      </c>
      <c r="B58" s="26">
        <f t="shared" si="0"/>
        <v>190</v>
      </c>
      <c r="C58" s="26">
        <f t="shared" si="1"/>
        <v>76.6</v>
      </c>
      <c r="E58" s="26">
        <f t="shared" si="2"/>
        <v>100</v>
      </c>
      <c r="G58" s="26">
        <v>190</v>
      </c>
      <c r="H58" s="26">
        <v>76.6</v>
      </c>
      <c r="I58" s="26">
        <v>100</v>
      </c>
      <c r="L58" s="26">
        <v>0</v>
      </c>
      <c r="M58" s="26">
        <f>P</f>
        <v>100</v>
      </c>
    </row>
    <row r="59" spans="1:13" s="26" customFormat="1" ht="12.75">
      <c r="A59" s="26">
        <f t="shared" si="3"/>
        <v>88</v>
      </c>
      <c r="B59" s="26">
        <f t="shared" si="0"/>
        <v>174</v>
      </c>
      <c r="C59" s="26">
        <f t="shared" si="1"/>
        <v>80.76</v>
      </c>
      <c r="E59" s="26">
        <f t="shared" si="2"/>
        <v>100</v>
      </c>
      <c r="G59" s="26">
        <v>174</v>
      </c>
      <c r="H59" s="26">
        <v>80.76</v>
      </c>
      <c r="I59" s="26">
        <v>100</v>
      </c>
      <c r="L59" s="26">
        <f>Q</f>
        <v>125</v>
      </c>
      <c r="M59" s="26">
        <f>P</f>
        <v>100</v>
      </c>
    </row>
    <row r="60" spans="1:13" s="26" customFormat="1" ht="12.75">
      <c r="A60" s="26">
        <f t="shared" si="3"/>
        <v>96</v>
      </c>
      <c r="B60" s="26">
        <f t="shared" si="0"/>
        <v>158</v>
      </c>
      <c r="C60" s="26">
        <f t="shared" si="1"/>
        <v>84.92</v>
      </c>
      <c r="E60" s="26">
        <f t="shared" si="2"/>
        <v>100</v>
      </c>
      <c r="G60" s="26">
        <v>158</v>
      </c>
      <c r="H60" s="26">
        <v>84.92</v>
      </c>
      <c r="I60" s="26">
        <v>100</v>
      </c>
      <c r="L60" s="26">
        <f>Q</f>
        <v>125</v>
      </c>
      <c r="M60" s="26">
        <v>0</v>
      </c>
    </row>
    <row r="61" spans="1:9" s="26" customFormat="1" ht="12.75">
      <c r="A61" s="26">
        <f t="shared" si="3"/>
        <v>104</v>
      </c>
      <c r="B61" s="26">
        <f t="shared" si="0"/>
        <v>142</v>
      </c>
      <c r="C61" s="26">
        <f t="shared" si="1"/>
        <v>89.08</v>
      </c>
      <c r="E61" s="26">
        <f t="shared" si="2"/>
        <v>100</v>
      </c>
      <c r="G61" s="26">
        <v>142</v>
      </c>
      <c r="H61" s="26">
        <v>89.08</v>
      </c>
      <c r="I61" s="26">
        <v>100</v>
      </c>
    </row>
    <row r="62" spans="1:12" s="26" customFormat="1" ht="12.75">
      <c r="A62" s="26">
        <f t="shared" si="3"/>
        <v>112</v>
      </c>
      <c r="B62" s="26">
        <f t="shared" si="0"/>
        <v>126</v>
      </c>
      <c r="C62" s="26">
        <f t="shared" si="1"/>
        <v>93.24000000000001</v>
      </c>
      <c r="E62" s="26">
        <f t="shared" si="2"/>
        <v>100</v>
      </c>
      <c r="G62" s="26">
        <v>126</v>
      </c>
      <c r="H62" s="26">
        <v>93.24</v>
      </c>
      <c r="I62" s="26">
        <v>100</v>
      </c>
      <c r="L62" s="26" t="s">
        <v>42</v>
      </c>
    </row>
    <row r="63" spans="1:13" s="26" customFormat="1" ht="12.75">
      <c r="A63" s="26">
        <f t="shared" si="3"/>
        <v>120</v>
      </c>
      <c r="B63" s="26">
        <f t="shared" si="0"/>
        <v>110</v>
      </c>
      <c r="C63" s="26">
        <f t="shared" si="1"/>
        <v>97.4</v>
      </c>
      <c r="E63" s="26">
        <f t="shared" si="2"/>
        <v>100</v>
      </c>
      <c r="G63" s="26">
        <v>110</v>
      </c>
      <c r="H63" s="26">
        <v>97.4</v>
      </c>
      <c r="I63" s="26">
        <v>100</v>
      </c>
      <c r="L63" s="26">
        <v>0</v>
      </c>
      <c r="M63" s="26">
        <f>B16</f>
        <v>100</v>
      </c>
    </row>
    <row r="64" spans="1:13" s="26" customFormat="1" ht="12.75">
      <c r="A64" s="26">
        <f t="shared" si="3"/>
        <v>128</v>
      </c>
      <c r="B64" s="26">
        <f t="shared" si="0"/>
        <v>94</v>
      </c>
      <c r="C64" s="26">
        <f t="shared" si="1"/>
        <v>101.56</v>
      </c>
      <c r="E64" s="26">
        <f t="shared" si="2"/>
        <v>100</v>
      </c>
      <c r="G64" s="26">
        <v>94</v>
      </c>
      <c r="H64" s="26">
        <v>101.56</v>
      </c>
      <c r="I64" s="26">
        <v>100</v>
      </c>
      <c r="L64" s="26">
        <f>Q</f>
        <v>125</v>
      </c>
      <c r="M64" s="26">
        <f>M63</f>
        <v>100</v>
      </c>
    </row>
    <row r="65" spans="1:9" s="26" customFormat="1" ht="12.75">
      <c r="A65" s="26">
        <f t="shared" si="3"/>
        <v>136</v>
      </c>
      <c r="B65" s="26">
        <f t="shared" si="0"/>
        <v>78</v>
      </c>
      <c r="C65" s="26">
        <f t="shared" si="1"/>
        <v>105.72</v>
      </c>
      <c r="E65" s="26">
        <f t="shared" si="2"/>
        <v>100</v>
      </c>
      <c r="G65" s="26">
        <v>78</v>
      </c>
      <c r="H65" s="26">
        <v>105.72</v>
      </c>
      <c r="I65" s="26">
        <v>100</v>
      </c>
    </row>
    <row r="66" spans="1:9" s="26" customFormat="1" ht="12.75">
      <c r="A66" s="26">
        <f t="shared" si="3"/>
        <v>144</v>
      </c>
      <c r="B66" s="26">
        <f t="shared" si="0"/>
        <v>62</v>
      </c>
      <c r="C66" s="26">
        <f t="shared" si="1"/>
        <v>109.88</v>
      </c>
      <c r="E66" s="26">
        <f t="shared" si="2"/>
        <v>100</v>
      </c>
      <c r="G66" s="26">
        <v>62</v>
      </c>
      <c r="H66" s="26">
        <v>109.88</v>
      </c>
      <c r="I66" s="26">
        <v>100</v>
      </c>
    </row>
    <row r="67" spans="1:9" s="26" customFormat="1" ht="12.75">
      <c r="A67" s="26">
        <f t="shared" si="3"/>
        <v>152</v>
      </c>
      <c r="B67" s="26">
        <f t="shared" si="0"/>
        <v>46</v>
      </c>
      <c r="C67" s="26">
        <f t="shared" si="1"/>
        <v>114.04</v>
      </c>
      <c r="E67" s="26">
        <f t="shared" si="2"/>
        <v>100</v>
      </c>
      <c r="G67" s="26">
        <v>46</v>
      </c>
      <c r="H67" s="26">
        <v>114.04</v>
      </c>
      <c r="I67" s="26">
        <v>100</v>
      </c>
    </row>
    <row r="68" spans="1:9" s="26" customFormat="1" ht="12.75">
      <c r="A68" s="26">
        <f t="shared" si="3"/>
        <v>160</v>
      </c>
      <c r="B68" s="26">
        <f t="shared" si="0"/>
        <v>30</v>
      </c>
      <c r="C68" s="26">
        <f t="shared" si="1"/>
        <v>118.2</v>
      </c>
      <c r="E68" s="26">
        <f t="shared" si="2"/>
        <v>100</v>
      </c>
      <c r="G68" s="26">
        <v>30</v>
      </c>
      <c r="H68" s="26">
        <v>118.2</v>
      </c>
      <c r="I68" s="26">
        <v>100</v>
      </c>
    </row>
    <row r="69" spans="1:8" s="26" customFormat="1" ht="12.75">
      <c r="A69" s="26">
        <f aca="true" t="shared" si="4" ref="A69:A79">A68+step</f>
        <v>168</v>
      </c>
      <c r="B69" s="26">
        <f t="shared" si="0"/>
        <v>14</v>
      </c>
      <c r="C69" s="26">
        <f aca="true" t="shared" si="5" ref="C69:C79">s0_+s1_*A69</f>
        <v>122.36</v>
      </c>
      <c r="G69" s="26">
        <v>14</v>
      </c>
      <c r="H69" s="26">
        <v>122.36</v>
      </c>
    </row>
    <row r="70" spans="1:8" s="26" customFormat="1" ht="12.75">
      <c r="A70" s="26">
        <f t="shared" si="4"/>
        <v>176</v>
      </c>
      <c r="B70" s="26">
        <f t="shared" si="0"/>
        <v>-2</v>
      </c>
      <c r="C70" s="26">
        <f t="shared" si="5"/>
        <v>126.52000000000001</v>
      </c>
      <c r="G70" s="26">
        <v>-2</v>
      </c>
      <c r="H70" s="26">
        <v>126.52</v>
      </c>
    </row>
    <row r="71" spans="1:8" s="26" customFormat="1" ht="12.75">
      <c r="A71" s="26">
        <f t="shared" si="4"/>
        <v>184</v>
      </c>
      <c r="B71" s="26">
        <f t="shared" si="0"/>
        <v>-18</v>
      </c>
      <c r="C71" s="26">
        <f t="shared" si="5"/>
        <v>130.68</v>
      </c>
      <c r="G71" s="26">
        <v>-18</v>
      </c>
      <c r="H71" s="26">
        <v>130.68</v>
      </c>
    </row>
    <row r="72" spans="1:8" s="26" customFormat="1" ht="12.75">
      <c r="A72" s="26">
        <f t="shared" si="4"/>
        <v>192</v>
      </c>
      <c r="B72" s="26">
        <f t="shared" si="0"/>
        <v>-34</v>
      </c>
      <c r="C72" s="26">
        <f t="shared" si="5"/>
        <v>134.84</v>
      </c>
      <c r="G72" s="26">
        <v>-34</v>
      </c>
      <c r="H72" s="26">
        <v>134.84</v>
      </c>
    </row>
    <row r="73" spans="1:8" s="26" customFormat="1" ht="12.75">
      <c r="A73" s="26">
        <f t="shared" si="4"/>
        <v>200</v>
      </c>
      <c r="B73" s="26">
        <f t="shared" si="0"/>
        <v>-50</v>
      </c>
      <c r="C73" s="26">
        <f t="shared" si="5"/>
        <v>139</v>
      </c>
      <c r="G73" s="26">
        <v>-50</v>
      </c>
      <c r="H73" s="26">
        <v>139</v>
      </c>
    </row>
    <row r="74" spans="1:8" s="26" customFormat="1" ht="12.75">
      <c r="A74" s="26">
        <f t="shared" si="4"/>
        <v>208</v>
      </c>
      <c r="B74" s="26">
        <f t="shared" si="0"/>
        <v>-66</v>
      </c>
      <c r="C74" s="26">
        <f t="shared" si="5"/>
        <v>143.16</v>
      </c>
      <c r="G74" s="26">
        <v>-66</v>
      </c>
      <c r="H74" s="26">
        <v>143.16</v>
      </c>
    </row>
    <row r="75" spans="1:8" s="26" customFormat="1" ht="12.75">
      <c r="A75" s="26">
        <f t="shared" si="4"/>
        <v>216</v>
      </c>
      <c r="B75" s="26">
        <f t="shared" si="0"/>
        <v>-82</v>
      </c>
      <c r="C75" s="26">
        <f t="shared" si="5"/>
        <v>147.32</v>
      </c>
      <c r="G75" s="26">
        <v>-82</v>
      </c>
      <c r="H75" s="26">
        <v>147.32</v>
      </c>
    </row>
    <row r="76" spans="1:8" s="26" customFormat="1" ht="12.75">
      <c r="A76" s="26">
        <f t="shared" si="4"/>
        <v>224</v>
      </c>
      <c r="B76" s="26">
        <f t="shared" si="0"/>
        <v>-98</v>
      </c>
      <c r="C76" s="26">
        <f t="shared" si="5"/>
        <v>151.48000000000002</v>
      </c>
      <c r="G76" s="26">
        <v>-98</v>
      </c>
      <c r="H76" s="26">
        <v>151.48</v>
      </c>
    </row>
    <row r="77" spans="1:8" s="26" customFormat="1" ht="12.75">
      <c r="A77" s="26">
        <f t="shared" si="4"/>
        <v>232</v>
      </c>
      <c r="B77" s="26">
        <f t="shared" si="0"/>
        <v>-114</v>
      </c>
      <c r="C77" s="26">
        <f t="shared" si="5"/>
        <v>155.64</v>
      </c>
      <c r="G77" s="26">
        <v>-114</v>
      </c>
      <c r="H77" s="26">
        <v>155.64</v>
      </c>
    </row>
    <row r="78" spans="1:8" s="26" customFormat="1" ht="12.75">
      <c r="A78" s="26">
        <f t="shared" si="4"/>
        <v>240</v>
      </c>
      <c r="B78" s="26">
        <f t="shared" si="0"/>
        <v>-130</v>
      </c>
      <c r="C78" s="26">
        <f t="shared" si="5"/>
        <v>159.8</v>
      </c>
      <c r="G78" s="26">
        <v>-130</v>
      </c>
      <c r="H78" s="26">
        <v>159.8</v>
      </c>
    </row>
    <row r="79" spans="1:8" s="26" customFormat="1" ht="12.75">
      <c r="A79" s="26">
        <f t="shared" si="4"/>
        <v>248</v>
      </c>
      <c r="B79" s="26">
        <f t="shared" si="0"/>
        <v>-146</v>
      </c>
      <c r="C79" s="26">
        <f t="shared" si="5"/>
        <v>163.96</v>
      </c>
      <c r="G79" s="26">
        <v>-146</v>
      </c>
      <c r="H79" s="26">
        <v>163.96</v>
      </c>
    </row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</sheetData>
  <sheetProtection/>
  <mergeCells count="3">
    <mergeCell ref="A6:B6"/>
    <mergeCell ref="D6:E6"/>
    <mergeCell ref="A5:E5"/>
  </mergeCells>
  <printOptions/>
  <pageMargins left="0.75" right="0.75" top="1" bottom="1" header="0.5" footer="0.5"/>
  <pageSetup horizontalDpi="300" verticalDpi="300"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Ceilings, Floors, Taxes</dc:title>
  <dc:subject/>
  <dc:creator>Humberto Barreto</dc:creator>
  <cp:keywords/>
  <dc:description/>
  <cp:lastModifiedBy>Humberto Barreto</cp:lastModifiedBy>
  <cp:lastPrinted>2005-02-01T22:15:23Z</cp:lastPrinted>
  <dcterms:created xsi:type="dcterms:W3CDTF">2003-11-16T16:21:16Z</dcterms:created>
  <dcterms:modified xsi:type="dcterms:W3CDTF">2011-06-13T20:11:09Z</dcterms:modified>
  <cp:category/>
  <cp:version/>
  <cp:contentType/>
  <cp:contentStatus/>
</cp:coreProperties>
</file>