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0" yWindow="165" windowWidth="8970" windowHeight="3675" activeTab="0"/>
  </bookViews>
  <sheets>
    <sheet name="Intro" sheetId="1" r:id="rId1"/>
    <sheet name="ToDo" sheetId="2" r:id="rId2"/>
    <sheet name="Model" sheetId="3" r:id="rId3"/>
    <sheet name="Live" sheetId="4" state="hidden" r:id="rId4"/>
    <sheet name="Multipliers" sheetId="5" state="hidden" r:id="rId5"/>
    <sheet name="Math" sheetId="6" state="hidden" r:id="rId6"/>
    <sheet name="EZScale" sheetId="7" state="hidden" r:id="rId7"/>
  </sheets>
  <definedNames>
    <definedName name="C_" localSheetId="3">'Live'!$H$16</definedName>
    <definedName name="C_">'Model'!$H$16</definedName>
    <definedName name="cons_intercept" localSheetId="3">'Live'!$B$5</definedName>
    <definedName name="cons_intercept">'Model'!$B$5</definedName>
    <definedName name="cons_slope" localSheetId="3">'Live'!$B$6</definedName>
    <definedName name="cons_slope">'Model'!$B$6</definedName>
    <definedName name="G" localSheetId="3">'Live'!$B$10</definedName>
    <definedName name="G">'Model'!$B$10</definedName>
    <definedName name="gov" localSheetId="3">'Live'!$B$10</definedName>
    <definedName name="gov">'Model'!$B$10</definedName>
    <definedName name="I" localSheetId="3">'Live'!$H$7</definedName>
    <definedName name="I">'Model'!$H$7</definedName>
    <definedName name="I__Investment" localSheetId="3">'Live'!$H$7</definedName>
    <definedName name="I__Investment">'Model'!$H$7</definedName>
    <definedName name="inv_intercept" localSheetId="3">'Live'!$B$7</definedName>
    <definedName name="inv_intercept">'Model'!$B$7</definedName>
    <definedName name="inv_slope" localSheetId="3">'Live'!$B$8</definedName>
    <definedName name="inv_slope">'Model'!$B$8</definedName>
    <definedName name="r_" localSheetId="3">'Live'!$B$9</definedName>
    <definedName name="r_">'Model'!$B$9</definedName>
    <definedName name="solver_adj" localSheetId="2" hidden="1">'Model'!$B$16</definedName>
    <definedName name="solver_cvg" localSheetId="3" hidden="1">0.0001</definedName>
    <definedName name="solver_cvg" localSheetId="2" hidden="1">0.0001</definedName>
    <definedName name="solver_drv" localSheetId="3" hidden="1">1</definedName>
    <definedName name="solver_drv" localSheetId="2" hidden="1">1</definedName>
    <definedName name="solver_eng" localSheetId="3" hidden="1">1</definedName>
    <definedName name="solver_eng" localSheetId="2" hidden="1">1</definedName>
    <definedName name="solver_est" localSheetId="3" hidden="1">1</definedName>
    <definedName name="solver_est" localSheetId="2" hidden="1">1</definedName>
    <definedName name="solver_itr" localSheetId="3" hidden="1">100</definedName>
    <definedName name="solver_itr" localSheetId="2" hidden="1">100</definedName>
    <definedName name="solver_lin" localSheetId="3" hidden="1">2</definedName>
    <definedName name="solver_lin" localSheetId="2" hidden="1">2</definedName>
    <definedName name="solver_mip" localSheetId="3" hidden="1">2147483647</definedName>
    <definedName name="solver_mip" localSheetId="2" hidden="1">2147483647</definedName>
    <definedName name="solver_mni" localSheetId="3" hidden="1">30</definedName>
    <definedName name="solver_mni" localSheetId="2" hidden="1">30</definedName>
    <definedName name="solver_mrt" localSheetId="3" hidden="1">0.075</definedName>
    <definedName name="solver_mrt" localSheetId="2" hidden="1">0.075</definedName>
    <definedName name="solver_msl" localSheetId="3" hidden="1">2</definedName>
    <definedName name="solver_msl" localSheetId="2" hidden="1">2</definedName>
    <definedName name="solver_neg" localSheetId="3" hidden="1">1</definedName>
    <definedName name="solver_neg" localSheetId="2" hidden="1">2</definedName>
    <definedName name="solver_nod" localSheetId="3" hidden="1">2147483647</definedName>
    <definedName name="solver_nod" localSheetId="2" hidden="1">2147483647</definedName>
    <definedName name="solver_num" localSheetId="3" hidden="1">0</definedName>
    <definedName name="solver_num" localSheetId="2" hidden="1">0</definedName>
    <definedName name="solver_nwt" localSheetId="3" hidden="1">1</definedName>
    <definedName name="solver_nwt" localSheetId="2" hidden="1">1</definedName>
    <definedName name="solver_opt" localSheetId="2" hidden="1">'Model'!$B$23</definedName>
    <definedName name="solver_pre" localSheetId="3" hidden="1">0.000001</definedName>
    <definedName name="solver_pre" localSheetId="2" hidden="1">0.000001</definedName>
    <definedName name="solver_rbv" localSheetId="3" hidden="1">1</definedName>
    <definedName name="solver_rbv" localSheetId="2" hidden="1">1</definedName>
    <definedName name="solver_rlx" localSheetId="3" hidden="1">1</definedName>
    <definedName name="solver_rlx" localSheetId="2" hidden="1">1</definedName>
    <definedName name="solver_rsd" localSheetId="3" hidden="1">0</definedName>
    <definedName name="solver_rsd" localSheetId="2" hidden="1">0</definedName>
    <definedName name="solver_scl" localSheetId="3" hidden="1">2</definedName>
    <definedName name="solver_scl" localSheetId="2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ssz" localSheetId="2" hidden="1">100</definedName>
    <definedName name="solver_tim" localSheetId="3" hidden="1">100</definedName>
    <definedName name="solver_tim" localSheetId="2" hidden="1">100</definedName>
    <definedName name="solver_tol" localSheetId="3" hidden="1">0.05</definedName>
    <definedName name="solver_tol" localSheetId="2" hidden="1">0.05</definedName>
    <definedName name="solver_typ" localSheetId="3" hidden="1">1</definedName>
    <definedName name="solver_typ" localSheetId="2" hidden="1">3</definedName>
    <definedName name="solver_val" localSheetId="3" hidden="1">0</definedName>
    <definedName name="solver_val" localSheetId="2" hidden="1">0</definedName>
    <definedName name="solver_ver" localSheetId="3" hidden="1">3</definedName>
    <definedName name="solver_ver" localSheetId="2" hidden="1">3</definedName>
    <definedName name="step" localSheetId="3">'Live'!$B$26</definedName>
    <definedName name="step">'Model'!$B$26</definedName>
    <definedName name="T" localSheetId="3">'Live'!$B$11</definedName>
    <definedName name="T">'Model'!$B$11</definedName>
    <definedName name="X" localSheetId="3">'Live'!$B$12</definedName>
    <definedName name="X">'Model'!$B$12</definedName>
    <definedName name="Y" localSheetId="3">'Live'!$B$16</definedName>
    <definedName name="Y">'Model'!$B$16</definedName>
  </definedNames>
  <calcPr fullCalcOnLoad="1"/>
</workbook>
</file>

<file path=xl/sharedStrings.xml><?xml version="1.0" encoding="utf-8"?>
<sst xmlns="http://schemas.openxmlformats.org/spreadsheetml/2006/main" count="368" uniqueCount="254">
  <si>
    <t>The Keynesian Cross</t>
  </si>
  <si>
    <t>Y</t>
  </si>
  <si>
    <t>The simplest Consumption Function expresses consumption as a linear function of disposable income.</t>
  </si>
  <si>
    <t>General</t>
  </si>
  <si>
    <t>1) Business fixed investment: the purchase of new plant and equipment by firms</t>
  </si>
  <si>
    <t>MPC</t>
  </si>
  <si>
    <t>2) Residential investment: the purchase of new housing (homes and apartment buildings)</t>
  </si>
  <si>
    <t>3) Inventory investment: goods produced, but not sold yet and, therefore, added to inventories</t>
  </si>
  <si>
    <t>If inventory falls (more goods are sold than produced in a given time period), then inventory investment is negative.</t>
  </si>
  <si>
    <t>Exogenous Variables</t>
  </si>
  <si>
    <t>cons_intercept</t>
  </si>
  <si>
    <t>cons_slope</t>
  </si>
  <si>
    <t>inv_intercept</t>
  </si>
  <si>
    <t>inv_slope</t>
  </si>
  <si>
    <t>Endogenous Variables</t>
  </si>
  <si>
    <t>Equilibrium Condition: Y = C + I + G</t>
  </si>
  <si>
    <t>trillion $</t>
  </si>
  <si>
    <t>excess demand or excess supply</t>
  </si>
  <si>
    <t>PE=C+I+G</t>
  </si>
  <si>
    <t>The exogenous variables in the system establish a framework within which the endogenous variable, Y, is determined.</t>
  </si>
  <si>
    <t>There are so many pieces to the model, that it gets confusing.  Here's a handy map:</t>
  </si>
  <si>
    <t>Investment has three components:</t>
  </si>
  <si>
    <r>
      <t xml:space="preserve">We will assume away other countries! No exports or imports for this basic, </t>
    </r>
    <r>
      <rPr>
        <i/>
        <sz val="9"/>
        <rFont val="Geneva"/>
        <family val="0"/>
      </rPr>
      <t>closed economy</t>
    </r>
    <r>
      <rPr>
        <sz val="9"/>
        <rFont val="Geneva"/>
        <family val="0"/>
      </rPr>
      <t xml:space="preserve"> model.</t>
    </r>
  </si>
  <si>
    <r>
      <t>I</t>
    </r>
    <r>
      <rPr>
        <vertAlign val="subscript"/>
        <sz val="9"/>
        <rFont val="Geneva"/>
        <family val="2"/>
      </rPr>
      <t>0</t>
    </r>
  </si>
  <si>
    <r>
      <t>I</t>
    </r>
    <r>
      <rPr>
        <vertAlign val="subscript"/>
        <sz val="9"/>
        <rFont val="Geneva"/>
        <family val="2"/>
      </rPr>
      <t>1</t>
    </r>
  </si>
  <si>
    <t>r</t>
  </si>
  <si>
    <t>real interest rate</t>
  </si>
  <si>
    <t>I</t>
  </si>
  <si>
    <t>government spending</t>
  </si>
  <si>
    <t>G</t>
  </si>
  <si>
    <t>T</t>
  </si>
  <si>
    <t>C</t>
  </si>
  <si>
    <r>
      <t>I = I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I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*r, where I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 xml:space="preserve"> &lt; 0</t>
    </r>
  </si>
  <si>
    <t>G = G</t>
  </si>
  <si>
    <r>
      <t>I = I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I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*r</t>
    </r>
  </si>
  <si>
    <t>Investment (I)</t>
  </si>
  <si>
    <t>Savings (Y-C-G)</t>
  </si>
  <si>
    <t>Difference (I - S)</t>
  </si>
  <si>
    <t>Zoom Amount</t>
  </si>
  <si>
    <t>Actual output (GDP produced)</t>
  </si>
  <si>
    <t>Investment</t>
  </si>
  <si>
    <t>Savings</t>
  </si>
  <si>
    <t>trillion S</t>
  </si>
  <si>
    <t>Use Excel's Solver to find an equilibrium solution, which is illustrated via the Keynesian Cross chart</t>
  </si>
  <si>
    <t>Change in G</t>
  </si>
  <si>
    <t>Round</t>
  </si>
  <si>
    <t>Change in Y</t>
  </si>
  <si>
    <t>Current total change in Y</t>
  </si>
  <si>
    <t>G Multiplier</t>
  </si>
  <si>
    <t>Inputs</t>
  </si>
  <si>
    <t>Results</t>
  </si>
  <si>
    <t>Eventual total change in Y</t>
  </si>
  <si>
    <t>Scroll down to see the total after 50 rounds</t>
  </si>
  <si>
    <t>Change in T</t>
  </si>
  <si>
    <t>T Multiplier</t>
  </si>
  <si>
    <t>Change yellow backgrounded cells to explore how the G and T (the fiscal policy tools) affect Ye in this simple model.</t>
  </si>
  <si>
    <t>1) MPC = 0.5; 0.9</t>
  </si>
  <si>
    <t>Explore</t>
  </si>
  <si>
    <t>%Completion (rounded)</t>
  </si>
  <si>
    <t>r elasticity of I</t>
  </si>
  <si>
    <t xml:space="preserve">The fundamental goal is to understand short-run fluctuations (boom and bust behavior) in a market economy. </t>
  </si>
  <si>
    <t>The Consumption Function expresses consumption as a function of a variety of variables such as income, the interest rate, and so on.</t>
  </si>
  <si>
    <t>T = Taxes - Transfer Payments</t>
  </si>
  <si>
    <r>
      <t>C = C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C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*(Y-T), where 0 &lt; C</t>
    </r>
    <r>
      <rPr>
        <vertAlign val="subscript"/>
        <sz val="9"/>
        <rFont val="Geneva"/>
        <family val="2"/>
      </rPr>
      <t xml:space="preserve">1 </t>
    </r>
    <r>
      <rPr>
        <sz val="9"/>
        <rFont val="Geneva"/>
        <family val="0"/>
      </rPr>
      <t>&lt; 1</t>
    </r>
  </si>
  <si>
    <t>Linear Simplification</t>
  </si>
  <si>
    <t>Investment is not the trading of already produced assets (homes or stocks) with an eye toward making money.</t>
  </si>
  <si>
    <t>If you add foreign trade, the model is called the Mundell-Fleming Model.</t>
  </si>
  <si>
    <r>
      <t>C = C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C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*(Y-T)</t>
    </r>
  </si>
  <si>
    <t>The Model</t>
  </si>
  <si>
    <t>Fundamental Pieces of the Model</t>
  </si>
  <si>
    <t>Organization</t>
  </si>
  <si>
    <t>Putting together C, I, and G from above, our closed-economy model of how real GDP is determined in the short run has three equations:</t>
  </si>
  <si>
    <t xml:space="preserve">CONSUMERS (C) </t>
  </si>
  <si>
    <t>FIRMS (I)</t>
  </si>
  <si>
    <t>GOVERNMENT (G)</t>
  </si>
  <si>
    <t>NET EXPORTS (NX)</t>
  </si>
  <si>
    <t xml:space="preserve">The Y in the consumption function is income. </t>
  </si>
  <si>
    <r>
      <t xml:space="preserve">We complete the model by adding an </t>
    </r>
    <r>
      <rPr>
        <i/>
        <sz val="9"/>
        <rFont val="Geneva"/>
        <family val="0"/>
      </rPr>
      <t>equilibrium condition</t>
    </r>
    <r>
      <rPr>
        <sz val="9"/>
        <rFont val="Geneva"/>
        <family val="0"/>
      </rPr>
      <t>:</t>
    </r>
  </si>
  <si>
    <t>C = C(Y-T)</t>
  </si>
  <si>
    <t>I = I(r)</t>
  </si>
  <si>
    <t>Our simple model will treat G as a fixed constant.</t>
  </si>
  <si>
    <t>What makes it a Keynesian Model?</t>
  </si>
  <si>
    <t>J M Keynes, December 13, 1935</t>
  </si>
  <si>
    <t>http://www.marxists.org/reference/subject/economics/keynes/general-theory/preface.htm</t>
  </si>
  <si>
    <t>Before Keynes, the standard story was that downturns were due to mismatches between what was produced and what consumers wanted.</t>
  </si>
  <si>
    <t>That is an interesting and difficult question. To answer it, we need a little history of economic thought.</t>
  </si>
  <si>
    <t xml:space="preserve">These ideas are the "habitual modes of thought and expression" that Keynes was struggling to escape. He called this Classical economics. </t>
  </si>
  <si>
    <t>To this day, Classical or New Classical is associated with the view that markets self-adjust and no government intervention is needed.</t>
  </si>
  <si>
    <t>Since the market system was self-correcting, there was no need for government intervention.</t>
  </si>
  <si>
    <t>But the Great Depression was so bad for so long that Keynes argued something else was going on and he created a new model of the macroeconomy.</t>
  </si>
  <si>
    <r>
      <t xml:space="preserve">Today, we say that a Keynesian model has </t>
    </r>
    <r>
      <rPr>
        <i/>
        <sz val="9"/>
        <rFont val="Geneva"/>
        <family val="0"/>
      </rPr>
      <t>sticky prices</t>
    </r>
    <r>
      <rPr>
        <sz val="9"/>
        <rFont val="Geneva"/>
        <family val="0"/>
      </rPr>
      <t>.</t>
    </r>
  </si>
  <si>
    <r>
      <t>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 xml:space="preserve"> is the Marginal Propensity to Consume (MPC), which determines what fraction of additional income is spent by consumers.</t>
    </r>
  </si>
  <si>
    <t>How were economists "brought up" and what were the "habitual modes of thought and expression" that Keynes worked so hard to overcome?</t>
  </si>
  <si>
    <t>Permanent depression was impossible because the market system has automatic stabilizers that will eventually lead to an upswing.</t>
  </si>
  <si>
    <t>One thing Keynes strongly believed was that price and wage adjustment was insufficient to fix the Great Depression (in a reasonable period of time).</t>
  </si>
  <si>
    <t>http://econstories.tv/2011/04/28/fight-of-the-century-music-video/</t>
  </si>
  <si>
    <t>For a fun approach to the contentious issues involved in Keynesian versus classical macroeconomics, see</t>
  </si>
  <si>
    <t>Down and upturns were disequilibrium situations that would reverse themselves as the economy moved around its long run path.</t>
  </si>
  <si>
    <t>Because the model exhibits these features, this is a Keynesian model.</t>
  </si>
  <si>
    <r>
      <t>C</t>
    </r>
    <r>
      <rPr>
        <vertAlign val="subscript"/>
        <sz val="9"/>
        <rFont val="Geneva"/>
        <family val="2"/>
      </rPr>
      <t>0</t>
    </r>
  </si>
  <si>
    <r>
      <t>C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, MPC (marginal propensity to consume)</t>
    </r>
  </si>
  <si>
    <t>Line 2, NIPA Table 1.1.5</t>
  </si>
  <si>
    <t>Line 7, NIPA Table 1.1.5</t>
  </si>
  <si>
    <t>Line 22, NIPA Table 1.1.5</t>
  </si>
  <si>
    <t>Line1 - Line 17, Table 3.1</t>
  </si>
  <si>
    <t>taxes - transfers</t>
  </si>
  <si>
    <t>Output/Income</t>
  </si>
  <si>
    <t>C + I + G</t>
  </si>
  <si>
    <t>Additional Exogenous Variables</t>
  </si>
  <si>
    <t>Budget (T - G)</t>
  </si>
  <si>
    <t>Additional Endogenous Variables</t>
  </si>
  <si>
    <t>Rough approximations for US macro aggregates (trillion $) circa 2014:</t>
  </si>
  <si>
    <t>We can add the purchases of output by consumers, firms, and government together into a single equation called Planned Expenditures (PE):</t>
  </si>
  <si>
    <t>Y = PE</t>
  </si>
  <si>
    <t>Y in the equilibrium condition is output measured by actual expenditures by consumers, firms, and government.</t>
  </si>
  <si>
    <t>Remember that transfer payments (social security, unemployment compensation, and so forth) are government outlays, but are not part of G.</t>
  </si>
  <si>
    <t>G counts only government purchases of output (such as roads, schools, and missiles).</t>
  </si>
  <si>
    <r>
      <t>PE = C</t>
    </r>
    <r>
      <rPr>
        <vertAlign val="subscript"/>
        <sz val="9"/>
        <rFont val="Geneva"/>
        <family val="2"/>
      </rPr>
      <t>0</t>
    </r>
    <r>
      <rPr>
        <sz val="9"/>
        <rFont val="Geneva"/>
        <family val="0"/>
      </rPr>
      <t xml:space="preserve"> + C</t>
    </r>
    <r>
      <rPr>
        <vertAlign val="subscript"/>
        <sz val="9"/>
        <rFont val="Geneva"/>
        <family val="2"/>
      </rPr>
      <t>1</t>
    </r>
    <r>
      <rPr>
        <sz val="9"/>
        <rFont val="Geneva"/>
        <family val="0"/>
      </rPr>
      <t>*(Y-T) + I</t>
    </r>
    <r>
      <rPr>
        <vertAlign val="subscript"/>
        <sz val="9"/>
        <rFont val="Geneva"/>
        <family val="0"/>
      </rPr>
      <t>0</t>
    </r>
    <r>
      <rPr>
        <sz val="9"/>
        <rFont val="Geneva"/>
        <family val="0"/>
      </rPr>
      <t xml:space="preserve"> + I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*r + G</t>
    </r>
  </si>
  <si>
    <t>Like the consumption function, an investment function expresses Investment as a function of various factors, but we'll simplify tremendously</t>
  </si>
  <si>
    <t>and our investment function will be completely determined by the real interest rate (r).</t>
  </si>
  <si>
    <t>Here are the steps:</t>
  </si>
  <si>
    <t>1) Start with an initial, arbitrary Y, which represents a level of output and income.</t>
  </si>
  <si>
    <t>2) Given the exogenous variables, PE = C(Y-T) + I + G is then determined.</t>
  </si>
  <si>
    <t>If PE &gt; Y, Y rises. In this situation, inventories are falling and firms respond by increasing output to increase inventories.</t>
  </si>
  <si>
    <t>Conversely, if less is sold than expected, inventories rise above the target level and firms decrease output.</t>
  </si>
  <si>
    <t>The idea is that there is an equilibrium value of Y where actual expenditures equals planned expenditures.</t>
  </si>
  <si>
    <t>If PE = Y, inventories remain unchanged and the same output will be produced. This is the equilibrium position.</t>
  </si>
  <si>
    <t>When inventories do not change, Y is stable and the system is in equilibrium.</t>
  </si>
  <si>
    <t>3) PE, total planned expenditures by consumers, firms, and government, is then compared to the existing amount of output, Y.</t>
  </si>
  <si>
    <t>PE = C + I + G</t>
  </si>
  <si>
    <t>Difference (Y - PE)</t>
  </si>
  <si>
    <t>Planned expenditures (GDP demanded by consumers, firms, and government))</t>
  </si>
  <si>
    <t>Excess demand (Y &lt; PE) met by drawing down inventories; excess supply (Y &gt; PE) adds to inventories</t>
  </si>
  <si>
    <t>http://www.bea.gov/iTable/iTableHtml.cfm?reqid=9&amp;step=3&amp;isuri=1&amp;903=5</t>
  </si>
  <si>
    <t>http://www.bea.gov/iTable/iTableHtml.cfm?reqid=9&amp;step=3&amp;isuri=1&amp;903=86</t>
  </si>
  <si>
    <t>Step</t>
  </si>
  <si>
    <t>A Second Version of the Keynesian Cross with I  = S</t>
  </si>
  <si>
    <t>Dead Initial</t>
  </si>
  <si>
    <t>Ye reduced-form entered as a formula, Solver not needed, instant update for a given shock</t>
  </si>
  <si>
    <t>This sheet shows the algebraic solution to the model.</t>
  </si>
  <si>
    <t>For this basic model, the math is simple.</t>
  </si>
  <si>
    <t xml:space="preserve">We substitute C, I, and G into PE and then write the equilibrium condition as </t>
  </si>
  <si>
    <t>Notice the subscript "e" on Y. By setting Y = PE, we are saying we want a particular value of Y, the equilibrium level.</t>
  </si>
  <si>
    <t>This is the equation-equivalent of finding the intersection of the two lines in the Keynesian Cross graph.</t>
  </si>
  <si>
    <r>
      <t>We solve for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 xml:space="preserve"> like this:</t>
    </r>
  </si>
  <si>
    <r>
      <t xml:space="preserve">This reduced-form solution is what is in the formula for cell B16 in the </t>
    </r>
    <r>
      <rPr>
        <i/>
        <sz val="9"/>
        <rFont val="Geneva"/>
        <family val="0"/>
      </rPr>
      <t>Live</t>
    </r>
    <r>
      <rPr>
        <sz val="9"/>
        <rFont val="Geneva"/>
        <family val="0"/>
      </rPr>
      <t xml:space="preserve"> sheet.</t>
    </r>
  </si>
  <si>
    <r>
      <t>For any set of exogenous variable vallues, the reduced-form solution yields the equilibrium value of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</si>
  <si>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r>
      <t>The minus sign means that increases (decreases) in T, decrease (increase)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</si>
  <si>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r>
      <t>Since 0 &lt;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 xml:space="preserve"> &lt; 1, for any set of exogenous variable values, the T multiplier is weaker (a smaller number) that the G multiplier.</t>
    </r>
  </si>
  <si>
    <t>Introducing the Keynesian Model: The Goods Market and Keynesian Cross graph</t>
  </si>
  <si>
    <t>Consumption</t>
  </si>
  <si>
    <t>The I = S version of the Keynesian Cross gives the same answer as the Y = PE version because</t>
  </si>
  <si>
    <t>+ surplus; - deficit</t>
  </si>
  <si>
    <r>
      <t xml:space="preserve">responsiveness of I to </t>
    </r>
    <r>
      <rPr>
        <sz val="9"/>
        <rFont val="Symbol"/>
        <family val="1"/>
      </rPr>
      <t>D</t>
    </r>
    <r>
      <rPr>
        <sz val="9"/>
        <rFont val="Geneva"/>
        <family val="0"/>
      </rPr>
      <t>r</t>
    </r>
  </si>
  <si>
    <t>Equilibrium is where Y - PE = 0</t>
  </si>
  <si>
    <t>The I = S version was originally used as the Goods Market graph and it is the IS part of the name of the ISLM model.</t>
  </si>
  <si>
    <t>it simply subtracts C and G from Y, giving S, and subtracts the same C and G from PE, giving I, as shown to the right. --&gt;</t>
  </si>
  <si>
    <t>(In fact, Keynes did not actually create the model implemented in these Excel workbooks, but it has Keynesian features.)</t>
  </si>
  <si>
    <t>(Install Solver if needed with the Add-ins Manager.)</t>
  </si>
  <si>
    <t>That is an open problem in economics. There is no consensus answer.</t>
  </si>
  <si>
    <r>
      <t>The G multiplier is 1/(1 - 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). Any change in G will yield a 1/(1 - 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)-fold change in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</si>
  <si>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r>
      <t>T</t>
    </r>
    <r>
      <rPr>
        <sz val="9"/>
        <rFont val="Geneva"/>
        <family val="0"/>
      </rPr>
      <t>he T multiplier is -C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/(1 - 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). Any change in T will yield a -C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/(1 -  C</t>
    </r>
    <r>
      <rPr>
        <vertAlign val="subscript"/>
        <sz val="9"/>
        <rFont val="Geneva"/>
        <family val="0"/>
      </rPr>
      <t>1</t>
    </r>
    <r>
      <rPr>
        <sz val="9"/>
        <rFont val="Geneva"/>
        <family val="0"/>
      </rPr>
      <t>)-fold change in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</si>
  <si>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r>
      <t xml:space="preserve">2) </t>
    </r>
    <r>
      <rPr>
        <sz val="9"/>
        <rFont val="Symbol"/>
        <family val="1"/>
      </rPr>
      <t>D</t>
    </r>
    <r>
      <rPr>
        <sz val="9"/>
        <rFont val="Geneva"/>
        <family val="0"/>
      </rPr>
      <t>G = 50; 150</t>
    </r>
  </si>
  <si>
    <r>
      <t xml:space="preserve">3) </t>
    </r>
    <r>
      <rPr>
        <sz val="9"/>
        <rFont val="Symbol"/>
        <family val="1"/>
      </rPr>
      <t>D</t>
    </r>
    <r>
      <rPr>
        <sz val="9"/>
        <rFont val="Geneva"/>
        <family val="0"/>
      </rPr>
      <t xml:space="preserve">G = 100, </t>
    </r>
    <r>
      <rPr>
        <sz val="9"/>
        <rFont val="Symbol"/>
        <family val="1"/>
      </rPr>
      <t>D</t>
    </r>
    <r>
      <rPr>
        <sz val="9"/>
        <rFont val="Geneva"/>
        <family val="0"/>
      </rPr>
      <t>T = 100</t>
    </r>
  </si>
  <si>
    <r>
      <t xml:space="preserve">This sheet shows how </t>
    </r>
    <r>
      <rPr>
        <i/>
        <sz val="9"/>
        <color indexed="10"/>
        <rFont val="Geneva"/>
        <family val="0"/>
      </rPr>
      <t>repeated rounds of spending</t>
    </r>
    <r>
      <rPr>
        <sz val="9"/>
        <color indexed="10"/>
        <rFont val="Geneva"/>
        <family val="2"/>
      </rPr>
      <t xml:space="preserve"> from an initial change in G  and T accumulate to create a total change in Y</t>
    </r>
  </si>
  <si>
    <t>Change G</t>
  </si>
  <si>
    <t>Each screencast has an associated question. Watch the screencast, then do the task.</t>
  </si>
  <si>
    <t>This workbook has three screencasts.</t>
  </si>
  <si>
    <t>1. Introduction to the Keynesian Cross</t>
  </si>
  <si>
    <t>vimeo.com/econexcel/introkcross</t>
  </si>
  <si>
    <r>
      <t xml:space="preserve">Task 1: Click the Rand button in the </t>
    </r>
    <r>
      <rPr>
        <i/>
        <sz val="9"/>
        <rFont val="Geneva"/>
        <family val="0"/>
      </rPr>
      <t>Model</t>
    </r>
    <r>
      <rPr>
        <sz val="9"/>
        <rFont val="Geneva"/>
        <family val="0"/>
      </rPr>
      <t xml:space="preserve"> sheet to generate your own economy.</t>
    </r>
  </si>
  <si>
    <r>
      <t>Choose a value of Y &gt;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 xml:space="preserve"> and explain (in a text box on the sheet) why this particular value of Y is not the equilibrium solution.</t>
    </r>
  </si>
  <si>
    <t>Explain what will happen to the value of Y--will it rise or fall--and why this will happen.</t>
  </si>
  <si>
    <t>Make sure you explicitly include the role of changing inventories in your answer.</t>
  </si>
  <si>
    <t>vimeo.com/econexcel/compstaticskcross</t>
  </si>
  <si>
    <r>
      <t xml:space="preserve">Task 2: If you have not done so yet, click the Rand button in the </t>
    </r>
    <r>
      <rPr>
        <i/>
        <sz val="9"/>
        <rFont val="Geneva"/>
        <family val="0"/>
      </rPr>
      <t>Model</t>
    </r>
    <r>
      <rPr>
        <sz val="9"/>
        <rFont val="Geneva"/>
        <family val="0"/>
      </rPr>
      <t xml:space="preserve"> sheet to generate your own economy.</t>
    </r>
  </si>
  <si>
    <t>Compare your initial solution with an economy that has two times the interest rate. In other words, whatever your initial r, new r is twice that value.</t>
  </si>
  <si>
    <r>
      <t>What happens to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? Explain in a text box on the sheet why r has this effect on Y</t>
    </r>
    <r>
      <rPr>
        <vertAlign val="subscript"/>
        <sz val="9"/>
        <rFont val="Geneva"/>
        <family val="0"/>
      </rPr>
      <t>e</t>
    </r>
    <r>
      <rPr>
        <sz val="9"/>
        <rFont val="Geneva"/>
        <family val="0"/>
      </rPr>
      <t>.</t>
    </r>
  </si>
  <si>
    <t>3. G and T Multipliers</t>
  </si>
  <si>
    <t>vimeo.com/econexcel/multiplierkcross</t>
  </si>
  <si>
    <t>2. Comparative Statics in the Keynesian Cross</t>
  </si>
  <si>
    <r>
      <t xml:space="preserve">Task 3: If you have not done so yet, click the Rand button in the </t>
    </r>
    <r>
      <rPr>
        <i/>
        <sz val="9"/>
        <rFont val="Geneva"/>
        <family val="0"/>
      </rPr>
      <t>Model</t>
    </r>
    <r>
      <rPr>
        <sz val="9"/>
        <rFont val="Geneva"/>
        <family val="0"/>
      </rPr>
      <t xml:space="preserve"> sheet to generate your own economy.</t>
    </r>
  </si>
  <si>
    <t>The screencast explains the G and T multipliers.</t>
  </si>
  <si>
    <t>There is another multiplier called the Balanced Budget Multiplier. It works like this: G and T are changed by the same amount (which explains its name)</t>
  </si>
  <si>
    <t>and the effect on equilibrium Y is computed.</t>
  </si>
  <si>
    <t>Can you figure out the value of the Balanced Budget Multiplier in this simple model? Explain your result.</t>
  </si>
  <si>
    <t>The slope of the investment function is negative because higher interest rates make it more expensive for firms to borrow (since loans</t>
  </si>
  <si>
    <t>are used to finance investment projects).</t>
  </si>
  <si>
    <r>
      <t xml:space="preserve">of all </t>
    </r>
    <r>
      <rPr>
        <i/>
        <sz val="9"/>
        <rFont val="Geneva"/>
        <family val="0"/>
      </rPr>
      <t>output</t>
    </r>
    <r>
      <rPr>
        <sz val="9"/>
        <rFont val="Geneva"/>
        <family val="0"/>
      </rPr>
      <t xml:space="preserve"> purchased by consumers, firms, and government must exactly equal the </t>
    </r>
    <r>
      <rPr>
        <i/>
        <sz val="9"/>
        <rFont val="Geneva"/>
        <family val="0"/>
      </rPr>
      <t>income</t>
    </r>
    <r>
      <rPr>
        <sz val="9"/>
        <rFont val="Geneva"/>
        <family val="0"/>
      </rPr>
      <t xml:space="preserve"> received as payments to owners of all inputs. </t>
    </r>
  </si>
  <si>
    <t xml:space="preserve">Y stands for both Output (GDP) and Income. This amazing trick of one letter representing two variables is courtesy of the circular flow. The sum of </t>
  </si>
  <si>
    <t>Taxes reduce disposable income, while transfer payments (e.g., social security payments and unemployment compensation) increase Y - T.</t>
  </si>
  <si>
    <t>Inventories play a critical role in equilibrating the model. The idea is that there is a target level of inventories. An unexpected surge</t>
  </si>
  <si>
    <t xml:space="preserve"> in buying will lower inventories (there will always be enough output for buyers in this model) and firms will then increase output </t>
  </si>
  <si>
    <t>to return inventories to the target level.</t>
  </si>
  <si>
    <t xml:space="preserve">The sum of C, I, and G is also called Aggregate Demand. In a more complicated version of the model, there is another relationship </t>
  </si>
  <si>
    <t xml:space="preserve">called Aggregate Demand so Planned Expenditures helps minimize confusion. </t>
  </si>
  <si>
    <r>
      <t>The equilibration process itself is based on a</t>
    </r>
    <r>
      <rPr>
        <i/>
        <sz val="9"/>
        <rFont val="Geneva"/>
        <family val="0"/>
      </rPr>
      <t xml:space="preserve"> feedback mechanism </t>
    </r>
    <r>
      <rPr>
        <sz val="9"/>
        <rFont val="Geneva"/>
        <family val="0"/>
      </rPr>
      <t xml:space="preserve">logic, just like a basic supply and demand graph where prices are pushed up by  </t>
    </r>
  </si>
  <si>
    <t>shortages and down by surpluses.</t>
  </si>
  <si>
    <t>If PE &lt; Y, Y falls. Inventories are rising because less was sold than was expected, so firms will lay off workers and decrease Y.</t>
  </si>
  <si>
    <r>
      <t xml:space="preserve">In the 1930s, during the Great Depression, John Maynard Keynes abandoned the prevailing orthodoxy. He ends the preface of </t>
    </r>
    <r>
      <rPr>
        <i/>
        <sz val="9"/>
        <rFont val="Geneva"/>
        <family val="0"/>
      </rPr>
      <t xml:space="preserve">The General </t>
    </r>
  </si>
  <si>
    <r>
      <rPr>
        <i/>
        <sz val="9"/>
        <rFont val="Geneva"/>
        <family val="0"/>
      </rPr>
      <t>Theory of Employment, Interest, and Money</t>
    </r>
    <r>
      <rPr>
        <sz val="9"/>
        <rFont val="Geneva"/>
        <family val="0"/>
      </rPr>
      <t xml:space="preserve"> with these thoughts:</t>
    </r>
  </si>
  <si>
    <t xml:space="preserve">"The composition of this book has been for the author a long struggle of escape, and so must the reading of it be for most readers </t>
  </si>
  <si>
    <t xml:space="preserve">if the author’s assault upon them is to be successful — a struggle of escape from habitual modes of thought and expression. </t>
  </si>
  <si>
    <t xml:space="preserve">The ideas which are here expressed so laboriously are extremely simple and should be  obvious. The difficulty lies, not in the new ideas, </t>
  </si>
  <si>
    <t>but in escaping from the old ones, which ramify, for those brought up as most of us have been, into every corner of our minds.</t>
  </si>
  <si>
    <t>Everyone knew that a market economy exhibited cyclical behavior, with periods of strong growth followed by downturns followed by recovery and so on.</t>
  </si>
  <si>
    <t>The stylized graph below shows a market economy's actual performance (the thin squiggly line) moving around its long run path, the thick curve</t>
  </si>
  <si>
    <t>known as Potential GDP. This is the output that would be produced with the economy humming at its optimal state, consistently at full employment.</t>
  </si>
  <si>
    <t xml:space="preserve">These coordination problems resulted in too much production of some goods and workers in those industries would be laid off, but they would eventually </t>
  </si>
  <si>
    <t xml:space="preserve">be hired  elsewhere and the economy would self-adjust and lurch forward. </t>
  </si>
  <si>
    <t>The adjustments in the mix of output and the movement of workers and capital would be guided by changes in prices (and wages) via supply and demand.</t>
  </si>
  <si>
    <t xml:space="preserve">Another feature of Keynesian models is a focus on the purchases, or demands, of consumers, firms, and government. Keynes thought that it was </t>
  </si>
  <si>
    <t xml:space="preserve">a deficiency of demand that made a market economy nosedive. Similarly, he viewed strong demand, especially by firms making investment in new tools </t>
  </si>
  <si>
    <t xml:space="preserve">and equipment, as driving economic growth. </t>
  </si>
  <si>
    <t xml:space="preserve">Unlike the classicals, who saw the economy pushed by supply, Keynes believed it was pulled by demand in the short run and swings in demand </t>
  </si>
  <si>
    <t xml:space="preserve">produced swings in the economy. Keynes thought that the Great Depression was a special situation in which the economy had become stuck in a bad </t>
  </si>
  <si>
    <t xml:space="preserve">equilibrium from which it would not emerge without help. He argued the government could and should shock the system to reverse the downward spiral. </t>
  </si>
  <si>
    <t>It would be like rebooting a computer or applying defibrillator paddles to shock a patient whose heart had stopped.</t>
  </si>
  <si>
    <t xml:space="preserve">During the Great Recession, triggered by the financial crisis in 2008, these ideas were debated and discussed. To Keynesians, this most recent episode </t>
  </si>
  <si>
    <t xml:space="preserve">in the repeated boom bust cycle was fairly common and had been seen before. A fast-growing economy reversed course and went into a free fall (as </t>
  </si>
  <si>
    <t xml:space="preserve">housing prices collapsed) and demand for goods and services crashed. As unemployment rose and rose, demand for goods and services fell and fell. </t>
  </si>
  <si>
    <t>The economy was mired in a deep slump.</t>
  </si>
  <si>
    <t xml:space="preserve">The debate rages on, but government attempts to stimulate the economy during the Great Recession were completely Keynesian -- fiscal and monetary </t>
  </si>
  <si>
    <t xml:space="preserve">policy tools were used to fuel aggregate demand and restore confidence. The Fed, in particular, took unprecedented steps to revive the economy. </t>
  </si>
  <si>
    <t xml:space="preserve">Ben Bernanke, Chair of the Fed and an expert on the Great Depression, was not going to stand by and wait for self-correcting market forces to stabilize </t>
  </si>
  <si>
    <t>the economy.</t>
  </si>
  <si>
    <t xml:space="preserve">So the end of this long answer to the question of "What makes it a Keynesian model?" is </t>
  </si>
  <si>
    <t xml:space="preserve">(1) a rejection of the price mechanism alone as a solution to a depressed economy,  </t>
  </si>
  <si>
    <t>(3) a call for government intervention to stimulate a slumping economy.</t>
  </si>
  <si>
    <t>(2) a focus on the demand side pulling the economy (not supply pushing it), and</t>
  </si>
  <si>
    <t xml:space="preserve">The model implemented in these Excel workbooks exhibits all of these features. In the explanation of the equations of the model above, prices were </t>
  </si>
  <si>
    <t xml:space="preserve">never mentioned. This is because they are implicitly held constant. Thus, they are sticky and will not be used to self-correct the economy. Notice also </t>
  </si>
  <si>
    <t xml:space="preserve">the focus on the expenditures, or demands, of the consumers, firms, and government. The amount produced will be determined by PE, planned </t>
  </si>
  <si>
    <t xml:space="preserve">expenditures, and supply is not mentioned. Finally, you will see that this model can settle at an equilibrium that is not at full-employment (on the long run, </t>
  </si>
  <si>
    <t xml:space="preserve">potential GDP path). In that case, the model calls for increasing government spending or cutting taxes to stimulate the economy.  </t>
  </si>
  <si>
    <t>"I am not a Keynesian."</t>
  </si>
  <si>
    <t>http://www.iea.org.uk/sites/default/files/publications/files/KEYNES%20VERSUS%20THE%20KEYNESIANS.pdf</t>
  </si>
  <si>
    <t>This famous quote, uttered by Keynes near the end of his life, is intriguing and thought provoking. What could have possessed him to say that?</t>
  </si>
  <si>
    <r>
      <t xml:space="preserve">Well, in one crucial way, the model presented here is most decidedly unkeynesian--it does not include anything about what Keynes called </t>
    </r>
    <r>
      <rPr>
        <i/>
        <sz val="9"/>
        <rFont val="Geneva"/>
        <family val="0"/>
      </rPr>
      <t>animal spirits</t>
    </r>
    <r>
      <rPr>
        <sz val="9"/>
        <rFont val="Geneva"/>
        <family val="0"/>
      </rPr>
      <t xml:space="preserve">. </t>
    </r>
  </si>
  <si>
    <t xml:space="preserve">He was interested in group psychology and how crowd behavior worked. How could some periods be characterized by euphoria and others by deep </t>
  </si>
  <si>
    <t xml:space="preserve">pessimism? How and why do stock markets produce rallies where confidence seems to spread amongst traders, sometimes even producing bubbles </t>
  </si>
  <si>
    <t xml:space="preserve">where assets are priced much higher than fundamental valuations? </t>
  </si>
  <si>
    <t>Keynes knew investment depended on interest rates, but he thought expectations played a critical role in determining investment and changes in mood</t>
  </si>
  <si>
    <t>explained the volatility of investment. The study of how we individually and collectively form opinions about future prospects, whether we are manic or</t>
  </si>
  <si>
    <t xml:space="preserve">depressed about the future, is a high priority item for economists. It is fairly obvious that once an economy starts to slide, a self-fulfilling process of </t>
  </si>
  <si>
    <t>doubt and negativity unfolds that intensifies the downturn. It works in the other direction on the upswing.</t>
  </si>
  <si>
    <t>Thus, Keynes understood that reading an economy was about more than just numbers. He rejected simple models (like the ones we will build) and</t>
  </si>
  <si>
    <t>did not believe that an economy could be engineered and steeered according to an algorithm.</t>
  </si>
  <si>
    <t>Angry at how the textbook ISLM model was a caricature of what Keynes really meant, Joan Robinson famously called the model that bore his name</t>
  </si>
  <si>
    <t>And what about the economy itself? Is the wild roller coaster ride of panics and manias simply part of the market system or can it be tamed by careful</t>
  </si>
  <si>
    <t>observation and appropriate interventions?</t>
  </si>
  <si>
    <t>(This sheet prints on 6 landscaped pages)</t>
  </si>
  <si>
    <t>Source, p. 23:</t>
  </si>
  <si>
    <t>"bastard Keynesianism" (see the link above for a citation).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</si>
</sst>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#%"/>
    <numFmt numFmtId="174" formatCode="0.0000%"/>
    <numFmt numFmtId="175" formatCode="0.000%"/>
    <numFmt numFmtId="176" formatCode="0.0000000"/>
    <numFmt numFmtId="177" formatCode="0.000000"/>
    <numFmt numFmtId="178" formatCode="mm/dd/yyyy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</numFmts>
  <fonts count="7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0"/>
      <name val="Geneva"/>
      <family val="2"/>
    </font>
    <font>
      <sz val="9"/>
      <color indexed="17"/>
      <name val="Geneva"/>
      <family val="2"/>
    </font>
    <font>
      <sz val="9"/>
      <color indexed="12"/>
      <name val="Geneva"/>
      <family val="2"/>
    </font>
    <font>
      <sz val="8"/>
      <name val="Geneva"/>
      <family val="2"/>
    </font>
    <font>
      <sz val="9"/>
      <color indexed="10"/>
      <name val="Geneva"/>
      <family val="2"/>
    </font>
    <font>
      <vertAlign val="subscript"/>
      <sz val="9"/>
      <name val="Geneva"/>
      <family val="2"/>
    </font>
    <font>
      <u val="single"/>
      <sz val="9"/>
      <name val="Geneva"/>
      <family val="0"/>
    </font>
    <font>
      <sz val="9"/>
      <color indexed="20"/>
      <name val="Geneva"/>
      <family val="0"/>
    </font>
    <font>
      <sz val="12"/>
      <name val="Times New Roman"/>
      <family val="1"/>
    </font>
    <font>
      <sz val="9"/>
      <name val="Symbol"/>
      <family val="1"/>
    </font>
    <font>
      <i/>
      <sz val="9"/>
      <color indexed="10"/>
      <name val="Geneva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Geneva"/>
      <family val="0"/>
    </font>
    <font>
      <b/>
      <u val="single"/>
      <sz val="9"/>
      <color indexed="17"/>
      <name val="Geneva"/>
      <family val="0"/>
    </font>
    <font>
      <b/>
      <sz val="9"/>
      <color indexed="17"/>
      <name val="Geneva"/>
      <family val="0"/>
    </font>
    <font>
      <b/>
      <u val="single"/>
      <sz val="9"/>
      <color indexed="25"/>
      <name val="Geneva"/>
      <family val="0"/>
    </font>
    <font>
      <b/>
      <sz val="9"/>
      <color indexed="25"/>
      <name val="Geneva"/>
      <family val="0"/>
    </font>
    <font>
      <sz val="24"/>
      <color indexed="8"/>
      <name val="Geneva"/>
      <family val="0"/>
    </font>
    <font>
      <b/>
      <u val="single"/>
      <sz val="9"/>
      <color indexed="12"/>
      <name val="Geneva"/>
      <family val="0"/>
    </font>
    <font>
      <b/>
      <sz val="9"/>
      <color indexed="12"/>
      <name val="Geneva"/>
      <family val="0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Geneva"/>
      <family val="2"/>
    </font>
    <font>
      <sz val="9"/>
      <color rgb="FFFF0000"/>
      <name val="Genev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2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74" fillId="0" borderId="0" xfId="0" applyFont="1" applyAlignment="1">
      <alignment/>
    </xf>
    <xf numFmtId="0" fontId="0" fillId="33" borderId="0" xfId="0" applyFill="1" applyAlignment="1">
      <alignment horizontal="center"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61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/>
    </xf>
    <xf numFmtId="0" fontId="66" fillId="0" borderId="0" xfId="53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9" fontId="5" fillId="0" borderId="0" xfId="61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75" fillId="0" borderId="0" xfId="0" applyFont="1" applyAlignment="1">
      <alignment/>
    </xf>
    <xf numFmtId="0" fontId="6" fillId="33" borderId="14" xfId="0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39" fillId="0" borderId="0" xfId="0" applyFont="1" applyAlignment="1">
      <alignment/>
    </xf>
    <xf numFmtId="0" fontId="16" fillId="0" borderId="0" xfId="58" applyFont="1">
      <alignment/>
      <protection/>
    </xf>
    <xf numFmtId="0" fontId="0" fillId="0" borderId="0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ook1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0"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Keynesian Cross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0635"/>
          <c:w val="0.87675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Planned Expenditures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 = C + I + 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Model!$B$29:$B$45</c:f>
              <c:numCache/>
            </c:numRef>
          </c:xVal>
          <c:yVal>
            <c:numRef>
              <c:f>Model!$C$29:$C$45</c:f>
              <c:numCache/>
            </c:numRef>
          </c:yVal>
          <c:smooth val="0"/>
        </c:ser>
        <c:ser>
          <c:idx val="1"/>
          <c:order val="1"/>
          <c:tx>
            <c:v>Actual Output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Model!$B$29:$B$45</c:f>
              <c:numCache/>
            </c:numRef>
          </c:xVal>
          <c:yVal>
            <c:numRef>
              <c:f>Model!$B$29:$B$45</c:f>
              <c:numCache/>
            </c:numRef>
          </c:yVal>
          <c:smooth val="0"/>
        </c:ser>
        <c:ser>
          <c:idx val="3"/>
          <c:order val="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Model!$B$21</c:f>
              <c:numCache/>
            </c:numRef>
          </c:xVal>
          <c:yVal>
            <c:numRef>
              <c:f>Model!$B$22</c:f>
              <c:numCache/>
            </c:numRef>
          </c:yVal>
          <c:smooth val="0"/>
        </c:ser>
        <c:ser>
          <c:idx val="4"/>
          <c:order val="3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Model!$B$21</c:f>
              <c:numCache/>
            </c:numRef>
          </c:xVal>
          <c:yVal>
            <c:numRef>
              <c:f>Model!$B$21</c:f>
              <c:numCache/>
            </c:numRef>
          </c:yVal>
          <c:smooth val="0"/>
        </c:ser>
        <c:ser>
          <c:idx val="2"/>
          <c:order val="4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9268086"/>
        <c:axId val="16303911"/>
      </c:scatterChart>
      <c:valAx>
        <c:axId val="926808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as Income (trillion $)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 val="autoZero"/>
        <c:crossBetween val="midCat"/>
        <c:dispUnits/>
      </c:valAx>
      <c:valAx>
        <c:axId val="1630391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trillion $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68086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Keynesian Cross I = S</a:t>
            </a:r>
          </a:p>
        </c:rich>
      </c:tx>
      <c:layout>
        <c:manualLayout>
          <c:xMode val="factor"/>
          <c:yMode val="factor"/>
          <c:x val="0.038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5975"/>
          <c:w val="0.963"/>
          <c:h val="0.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Model!$A$51:$A$67</c:f>
              <c:numCache/>
            </c:numRef>
          </c:xVal>
          <c:yVal>
            <c:numRef>
              <c:f>Model!$B$51:$B$67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 = Y - C - G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Model!$A$51:$A$67</c:f>
              <c:numCache/>
            </c:numRef>
          </c:xVal>
          <c:yVal>
            <c:numRef>
              <c:f>Model!$C$51:$C$67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Model!$B$21</c:f>
              <c:numCache/>
            </c:numRef>
          </c:xVal>
          <c:yVal>
            <c:numRef>
              <c:f>Model!$H$71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Model!$B$21</c:f>
              <c:numCache/>
            </c:numRef>
          </c:xVal>
          <c:yVal>
            <c:numRef>
              <c:f>Model!$H$72</c:f>
              <c:numCache/>
            </c:numRef>
          </c:yVal>
          <c:smooth val="0"/>
        </c:ser>
        <c:axId val="12517472"/>
        <c:axId val="45548385"/>
      </c:scatterChart>
      <c:valAx>
        <c:axId val="1251747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as Income (trillion S)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8385"/>
        <c:crosses val="autoZero"/>
        <c:crossBetween val="midCat"/>
        <c:dispUnits/>
      </c:valAx>
      <c:valAx>
        <c:axId val="4554838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trillion S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7472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Keynesian Cross</a:t>
            </a:r>
          </a:p>
        </c:rich>
      </c:tx>
      <c:layout>
        <c:manualLayout>
          <c:xMode val="factor"/>
          <c:yMode val="factor"/>
          <c:x val="-0.006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0635"/>
          <c:w val="0.877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Planned Expenditures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PE = C + I  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Live!$B$29:$B$45</c:f>
              <c:numCache/>
            </c:numRef>
          </c:xVal>
          <c:yVal>
            <c:numRef>
              <c:f>Live!$C$29:$C$45</c:f>
              <c:numCache/>
            </c:numRef>
          </c:yVal>
          <c:smooth val="0"/>
        </c:ser>
        <c:ser>
          <c:idx val="5"/>
          <c:order val="1"/>
          <c:tx>
            <c:v>Dead 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Live!$P$29:$P$45</c:f>
              <c:numCache/>
            </c:numRef>
          </c:xVal>
          <c:yVal>
            <c:numRef>
              <c:f>Live!$Q$29:$Q$45</c:f>
              <c:numCache/>
            </c:numRef>
          </c:yVal>
          <c:smooth val="0"/>
        </c:ser>
        <c:ser>
          <c:idx val="1"/>
          <c:order val="2"/>
          <c:tx>
            <c:v>Actual Output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Live!$P$29:$P$45</c:f>
              <c:numCache/>
            </c:numRef>
          </c:xVal>
          <c:yVal>
            <c:numRef>
              <c:f>Live!$P$29:$P$45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Live!$B$21</c:f>
              <c:numCache/>
            </c:numRef>
          </c:xVal>
          <c:yVal>
            <c:numRef>
              <c:f>Live!$B$22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Live!$B$21</c:f>
              <c:numCache/>
            </c:numRef>
          </c:xVal>
          <c:yVal>
            <c:numRef>
              <c:f>Live!$B$21</c:f>
              <c:numCache/>
            </c:numRef>
          </c:yVal>
          <c:smooth val="0"/>
        </c:ser>
        <c:ser>
          <c:idx val="2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7282282"/>
        <c:axId val="65540539"/>
      </c:scatterChart>
      <c:valAx>
        <c:axId val="728228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as Income (trillion $)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 val="autoZero"/>
        <c:crossBetween val="midCat"/>
        <c:dispUnits/>
      </c:valAx>
      <c:valAx>
        <c:axId val="6554053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trillion $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82282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Keynesian Cross I = S</a:t>
            </a:r>
          </a:p>
        </c:rich>
      </c:tx>
      <c:layout>
        <c:manualLayout>
          <c:xMode val="factor"/>
          <c:yMode val="factor"/>
          <c:x val="0.0245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5975"/>
          <c:w val="0.963"/>
          <c:h val="0.8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Live!$A$51:$A$67</c:f>
              <c:numCache/>
            </c:numRef>
          </c:xVal>
          <c:yVal>
            <c:numRef>
              <c:f>Live!$B$51:$B$67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 = Y - C - 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Live!$A$51:$A$67</c:f>
              <c:numCache/>
            </c:numRef>
          </c:xVal>
          <c:yVal>
            <c:numRef>
              <c:f>Live!$C$51:$C$67</c:f>
              <c:numCache/>
            </c:numRef>
          </c:yVal>
          <c:smooth val="0"/>
        </c:ser>
        <c:ser>
          <c:idx val="4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Live!$P$51:$P$67</c:f>
              <c:numCache/>
            </c:numRef>
          </c:xVal>
          <c:yVal>
            <c:numRef>
              <c:f>Live!$R$51:$R$67</c:f>
              <c:numCache/>
            </c:numRef>
          </c:yVal>
          <c:smooth val="0"/>
        </c:ser>
        <c:ser>
          <c:idx val="2"/>
          <c:order val="3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Live!$B$21</c:f>
              <c:numCache/>
            </c:numRef>
          </c:xVal>
          <c:yVal>
            <c:numRef>
              <c:f>Live!$H$71</c:f>
              <c:numCache/>
            </c:numRef>
          </c:yVal>
          <c:smooth val="0"/>
        </c:ser>
        <c:ser>
          <c:idx val="3"/>
          <c:order val="4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Live!$B$21</c:f>
              <c:numCache/>
            </c:numRef>
          </c:xVal>
          <c:yVal>
            <c:numRef>
              <c:f>Live!$H$72</c:f>
              <c:numCache/>
            </c:numRef>
          </c:yVal>
          <c:smooth val="0"/>
        </c:ser>
        <c:axId val="52993940"/>
        <c:axId val="7183413"/>
      </c:scatterChart>
      <c:valAx>
        <c:axId val="5299394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 as Income (trillion S)</a:t>
                </a:r>
              </a:p>
            </c:rich>
          </c:tx>
          <c:layout>
            <c:manualLayout>
              <c:xMode val="factor"/>
              <c:yMode val="factor"/>
              <c:x val="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3413"/>
        <c:crosses val="autoZero"/>
        <c:crossBetween val="midCat"/>
        <c:dispUnits/>
      </c:valAx>
      <c:valAx>
        <c:axId val="718341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trillion $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8675"/>
          <c:w val="0.9345"/>
          <c:h val="0.82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Initial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Multipliers!$A$11:$A$61</c:f>
              <c:numCache/>
            </c:numRef>
          </c:xVal>
          <c:yVal>
            <c:numRef>
              <c:f>Multipliers!$C$11:$C$61</c:f>
              <c:numCache/>
            </c:numRef>
          </c:yVal>
          <c:smooth val="0"/>
        </c:ser>
        <c:axId val="64650718"/>
        <c:axId val="44985551"/>
      </c:scatterChart>
      <c:valAx>
        <c:axId val="64650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Round of Spending</a:t>
                </a:r>
              </a:p>
            </c:rich>
          </c:tx>
          <c:layout>
            <c:manualLayout>
              <c:xMode val="factor"/>
              <c:yMode val="factor"/>
              <c:x val="-0.009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5551"/>
        <c:crosses val="autoZero"/>
        <c:crossBetween val="midCat"/>
        <c:dispUnits/>
      </c:valAx>
      <c:valAx>
        <c:axId val="44985551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Current Total Change in 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86"/>
          <c:w val="0.934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Initial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Multipliers!$H$11:$H$61</c:f>
              <c:numCache/>
            </c:numRef>
          </c:xVal>
          <c:yVal>
            <c:numRef>
              <c:f>Multipliers!$J$11:$J$61</c:f>
              <c:numCache/>
            </c:numRef>
          </c:yVal>
          <c:smooth val="0"/>
        </c:ser>
        <c:axId val="2216776"/>
        <c:axId val="19950985"/>
      </c:scatterChart>
      <c:valAx>
        <c:axId val="221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Round of Spending</a:t>
                </a:r>
              </a:p>
            </c:rich>
          </c:tx>
          <c:layout>
            <c:manualLayout>
              <c:xMode val="factor"/>
              <c:yMode val="factor"/>
              <c:x val="-0.009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0985"/>
        <c:crosses val="autoZero"/>
        <c:crossBetween val="midCat"/>
        <c:dispUnits/>
      </c:valAx>
      <c:valAx>
        <c:axId val="19950985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Current Total Change in Y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7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35925"/>
          <c:w val="0.9745"/>
          <c:h val="0.47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Initial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Multipliers!$C$11:$C$61</c:f>
              <c:numCache/>
            </c:numRef>
          </c:xVal>
          <c:yVal>
            <c:numLit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yVal>
          <c:smooth val="0"/>
        </c:ser>
        <c:axId val="45341138"/>
        <c:axId val="5417059"/>
      </c:scatterChart>
      <c:valAx>
        <c:axId val="4534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059"/>
        <c:crosses val="autoZero"/>
        <c:crossBetween val="midCat"/>
        <c:dispUnits/>
      </c:valAx>
      <c:valAx>
        <c:axId val="5417059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453411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101</xdr:row>
      <xdr:rowOff>57150</xdr:rowOff>
    </xdr:from>
    <xdr:to>
      <xdr:col>8</xdr:col>
      <xdr:colOff>447675</xdr:colOff>
      <xdr:row>108</xdr:row>
      <xdr:rowOff>123825</xdr:rowOff>
    </xdr:to>
    <xdr:grpSp>
      <xdr:nvGrpSpPr>
        <xdr:cNvPr id="1" name="Group 13"/>
        <xdr:cNvGrpSpPr>
          <a:grpSpLocks/>
        </xdr:cNvGrpSpPr>
      </xdr:nvGrpSpPr>
      <xdr:grpSpPr>
        <a:xfrm>
          <a:off x="933450" y="15563850"/>
          <a:ext cx="6267450" cy="1133475"/>
          <a:chOff x="70" y="759"/>
          <a:chExt cx="483" cy="90"/>
        </a:xfrm>
        <a:solidFill>
          <a:srgbClr val="FFFFFF"/>
        </a:solidFill>
      </xdr:grpSpPr>
      <xdr:sp>
        <xdr:nvSpPr>
          <xdr:cNvPr id="2" name="Text Box 7"/>
          <xdr:cNvSpPr txBox="1">
            <a:spLocks noChangeArrowheads="1"/>
          </xdr:cNvSpPr>
        </xdr:nvSpPr>
        <xdr:spPr>
          <a:xfrm>
            <a:off x="70" y="759"/>
            <a:ext cx="124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sng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Exogenous Variables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cons_intercept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cons_slope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inv_intercept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inv_slope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r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G
</a:t>
            </a:r>
            <a:r>
              <a:rPr lang="en-US" cap="none" sz="900" b="1" i="0" u="none" baseline="0">
                <a:solidFill>
                  <a:srgbClr val="008000"/>
                </a:solidFill>
                <a:latin typeface="Geneva"/>
                <a:ea typeface="Geneva"/>
                <a:cs typeface="Geneva"/>
              </a:rPr>
              <a:t>T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26" y="789"/>
            <a:ext cx="12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sng" baseline="0">
                <a:solidFill>
                  <a:srgbClr val="993366"/>
                </a:solidFill>
                <a:latin typeface="Geneva"/>
                <a:ea typeface="Geneva"/>
                <a:cs typeface="Geneva"/>
              </a:rPr>
              <a:t>Equilibrium Condition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900" b="1" i="0" u="none" baseline="0">
                <a:solidFill>
                  <a:srgbClr val="993366"/>
                </a:solidFill>
                <a:latin typeface="Geneva"/>
                <a:ea typeface="Geneva"/>
                <a:cs typeface="Geneva"/>
              </a:rPr>
              <a:t>Y=PE</a:t>
            </a:r>
          </a:p>
        </xdr:txBody>
      </xdr:sp>
      <xdr:sp>
        <xdr:nvSpPr>
          <xdr:cNvPr id="4" name="Text Box 9"/>
          <xdr:cNvSpPr txBox="1">
            <a:spLocks noChangeArrowheads="1"/>
          </xdr:cNvSpPr>
        </xdr:nvSpPr>
        <xdr:spPr>
          <a:xfrm>
            <a:off x="195" y="791"/>
            <a:ext cx="2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54864" tIns="41148" rIns="0" bIns="0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+</a:t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363" y="806"/>
            <a:ext cx="47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Text Box 11"/>
          <xdr:cNvSpPr txBox="1">
            <a:spLocks noChangeArrowheads="1"/>
          </xdr:cNvSpPr>
        </xdr:nvSpPr>
        <xdr:spPr>
          <a:xfrm>
            <a:off x="425" y="792"/>
            <a:ext cx="128" cy="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1" i="0" u="sng" baseline="0">
                <a:solidFill>
                  <a:srgbClr val="0000FF"/>
                </a:solidFill>
                <a:latin typeface="Geneva"/>
                <a:ea typeface="Geneva"/>
                <a:cs typeface="Geneva"/>
              </a:rPr>
              <a:t>Endogenous Variable</a:t>
            </a:r>
            <a:r>
              <a:rPr lang="en-US" cap="none" sz="900" b="1" i="0" u="none" baseline="0">
                <a:solidFill>
                  <a:srgbClr val="0000FF"/>
                </a:solidFill>
                <a:latin typeface="Geneva"/>
                <a:ea typeface="Geneva"/>
                <a:cs typeface="Geneva"/>
              </a:rPr>
              <a:t>
</a:t>
            </a:r>
            <a:r>
              <a:rPr lang="en-US" cap="none" sz="900" b="1" i="0" u="none" baseline="0">
                <a:solidFill>
                  <a:srgbClr val="0000FF"/>
                </a:solidFill>
                <a:latin typeface="Geneva"/>
                <a:ea typeface="Geneva"/>
                <a:cs typeface="Geneva"/>
              </a:rPr>
              <a:t>Y (output/income)</a:t>
            </a:r>
          </a:p>
        </xdr:txBody>
      </xdr:sp>
    </xdr:grpSp>
    <xdr:clientData/>
  </xdr:twoCellAnchor>
  <xdr:twoCellAnchor>
    <xdr:from>
      <xdr:col>0</xdr:col>
      <xdr:colOff>371475</xdr:colOff>
      <xdr:row>7</xdr:row>
      <xdr:rowOff>76200</xdr:rowOff>
    </xdr:from>
    <xdr:to>
      <xdr:col>4</xdr:col>
      <xdr:colOff>533400</xdr:colOff>
      <xdr:row>27</xdr:row>
      <xdr:rowOff>0</xdr:rowOff>
    </xdr:to>
    <xdr:grpSp>
      <xdr:nvGrpSpPr>
        <xdr:cNvPr id="7" name="Group 42"/>
        <xdr:cNvGrpSpPr>
          <a:grpSpLocks/>
        </xdr:cNvGrpSpPr>
      </xdr:nvGrpSpPr>
      <xdr:grpSpPr>
        <a:xfrm>
          <a:off x="371475" y="1143000"/>
          <a:ext cx="3448050" cy="2971800"/>
          <a:chOff x="4352925" y="2695575"/>
          <a:chExt cx="3190876" cy="2971800"/>
        </a:xfrm>
        <a:solidFill>
          <a:srgbClr val="FFFFFF"/>
        </a:solidFill>
      </xdr:grpSpPr>
      <xdr:sp>
        <xdr:nvSpPr>
          <xdr:cNvPr id="8" name="Text Box 14"/>
          <xdr:cNvSpPr txBox="1">
            <a:spLocks noChangeArrowheads="1"/>
          </xdr:cNvSpPr>
        </xdr:nvSpPr>
        <xdr:spPr>
          <a:xfrm>
            <a:off x="5516797" y="4000195"/>
            <a:ext cx="1143929" cy="34324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ISLM Model
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(Y, r endo; P exo)</a:t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 flipH="1">
            <a:off x="6105514" y="3029160"/>
            <a:ext cx="333447" cy="27637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 flipH="1" flipV="1">
            <a:off x="6963062" y="3029160"/>
            <a:ext cx="333447" cy="27637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1" name="Text Box 24"/>
          <xdr:cNvSpPr txBox="1">
            <a:spLocks noChangeArrowheads="1"/>
          </xdr:cNvSpPr>
        </xdr:nvSpPr>
        <xdr:spPr>
          <a:xfrm>
            <a:off x="4352925" y="5324132"/>
            <a:ext cx="491395" cy="31426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You are here.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5928420" y="2695575"/>
            <a:ext cx="1545182" cy="323926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ISLMADAS Model
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(Y, r, P endo)</a:t>
            </a:r>
          </a:p>
        </xdr:txBody>
      </xdr:sp>
      <xdr:sp>
        <xdr:nvSpPr>
          <xdr:cNvPr id="13" name="Straight Arrow Connector 24"/>
          <xdr:cNvSpPr>
            <a:spLocks/>
          </xdr:cNvSpPr>
        </xdr:nvSpPr>
        <xdr:spPr>
          <a:xfrm rot="5400000" flipH="1" flipV="1">
            <a:off x="5906084" y="3837489"/>
            <a:ext cx="362164" cy="1486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5486484" y="4353096"/>
            <a:ext cx="333447" cy="27637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H="1" flipV="1">
            <a:off x="6344032" y="4353096"/>
            <a:ext cx="333447" cy="276377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6" name="Text Box 18"/>
          <xdr:cNvSpPr txBox="1">
            <a:spLocks noChangeArrowheads="1"/>
          </xdr:cNvSpPr>
        </xdr:nvSpPr>
        <xdr:spPr>
          <a:xfrm>
            <a:off x="5255943" y="4629474"/>
            <a:ext cx="431566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IS</a:t>
            </a:r>
          </a:p>
        </xdr:txBody>
      </xdr:sp>
      <xdr:sp>
        <xdr:nvSpPr>
          <xdr:cNvPr id="17" name="Text Box 18"/>
          <xdr:cNvSpPr txBox="1">
            <a:spLocks noChangeArrowheads="1"/>
          </xdr:cNvSpPr>
        </xdr:nvSpPr>
        <xdr:spPr>
          <a:xfrm>
            <a:off x="6480442" y="4629474"/>
            <a:ext cx="421196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LM</a:t>
            </a:r>
          </a:p>
        </xdr:txBody>
      </xdr:sp>
      <xdr:sp>
        <xdr:nvSpPr>
          <xdr:cNvPr id="18" name="Text Box 14"/>
          <xdr:cNvSpPr txBox="1">
            <a:spLocks noChangeArrowheads="1"/>
          </xdr:cNvSpPr>
        </xdr:nvSpPr>
        <xdr:spPr>
          <a:xfrm>
            <a:off x="4894576" y="5315217"/>
            <a:ext cx="1143929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Goods Market
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(Y endo; r, P exo)</a:t>
            </a:r>
          </a:p>
        </xdr:txBody>
      </xdr:sp>
      <xdr:sp>
        <xdr:nvSpPr>
          <xdr:cNvPr id="19" name="Straight Arrow Connector 35"/>
          <xdr:cNvSpPr>
            <a:spLocks/>
          </xdr:cNvSpPr>
        </xdr:nvSpPr>
        <xdr:spPr>
          <a:xfrm rot="5400000" flipH="1" flipV="1">
            <a:off x="5287054" y="5152511"/>
            <a:ext cx="362164" cy="1486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0" name="Text Box 14"/>
          <xdr:cNvSpPr txBox="1">
            <a:spLocks noChangeArrowheads="1"/>
          </xdr:cNvSpPr>
        </xdr:nvSpPr>
        <xdr:spPr>
          <a:xfrm>
            <a:off x="6139018" y="5315217"/>
            <a:ext cx="1133559" cy="34324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Money Market
</a:t>
            </a: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(r endo; Y, P exo)</a:t>
            </a:r>
          </a:p>
        </xdr:txBody>
      </xdr:sp>
      <xdr:sp>
        <xdr:nvSpPr>
          <xdr:cNvPr id="21" name="Straight Arrow Connector 37"/>
          <xdr:cNvSpPr>
            <a:spLocks/>
          </xdr:cNvSpPr>
        </xdr:nvSpPr>
        <xdr:spPr>
          <a:xfrm rot="5400000" flipH="1" flipV="1">
            <a:off x="6525114" y="5152511"/>
            <a:ext cx="362164" cy="1486"/>
          </a:xfrm>
          <a:prstGeom prst="straightConnector1">
            <a:avLst/>
          </a:prstGeom>
          <a:noFill/>
          <a:ln w="381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22" name="Text Box 18"/>
          <xdr:cNvSpPr txBox="1">
            <a:spLocks noChangeArrowheads="1"/>
          </xdr:cNvSpPr>
        </xdr:nvSpPr>
        <xdr:spPr>
          <a:xfrm>
            <a:off x="5898107" y="3314452"/>
            <a:ext cx="421196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AD</a:t>
            </a:r>
          </a:p>
        </xdr:txBody>
      </xdr:sp>
      <xdr:sp>
        <xdr:nvSpPr>
          <xdr:cNvPr id="23" name="Text Box 18"/>
          <xdr:cNvSpPr txBox="1">
            <a:spLocks noChangeArrowheads="1"/>
          </xdr:cNvSpPr>
        </xdr:nvSpPr>
        <xdr:spPr>
          <a:xfrm>
            <a:off x="7112235" y="3314452"/>
            <a:ext cx="431566" cy="352158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AS</a:t>
            </a:r>
          </a:p>
        </xdr:txBody>
      </xdr:sp>
    </xdr:grpSp>
    <xdr:clientData/>
  </xdr:twoCellAnchor>
  <xdr:twoCellAnchor>
    <xdr:from>
      <xdr:col>1</xdr:col>
      <xdr:colOff>381000</xdr:colOff>
      <xdr:row>27</xdr:row>
      <xdr:rowOff>0</xdr:rowOff>
    </xdr:from>
    <xdr:to>
      <xdr:col>2</xdr:col>
      <xdr:colOff>228600</xdr:colOff>
      <xdr:row>28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247775" y="4114800"/>
          <a:ext cx="533400" cy="1619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KCross.xls</a:t>
          </a:r>
        </a:p>
      </xdr:txBody>
    </xdr:sp>
    <xdr:clientData/>
  </xdr:twoCellAnchor>
  <xdr:twoCellAnchor>
    <xdr:from>
      <xdr:col>2</xdr:col>
      <xdr:colOff>314325</xdr:colOff>
      <xdr:row>18</xdr:row>
      <xdr:rowOff>57150</xdr:rowOff>
    </xdr:from>
    <xdr:to>
      <xdr:col>3</xdr:col>
      <xdr:colOff>19050</xdr:colOff>
      <xdr:row>19</xdr:row>
      <xdr:rowOff>66675</xdr:rowOff>
    </xdr:to>
    <xdr:sp>
      <xdr:nvSpPr>
        <xdr:cNvPr id="25" name="Text Box 24"/>
        <xdr:cNvSpPr txBox="1">
          <a:spLocks noChangeArrowheads="1"/>
        </xdr:cNvSpPr>
      </xdr:nvSpPr>
      <xdr:spPr>
        <a:xfrm>
          <a:off x="1866900" y="2800350"/>
          <a:ext cx="571500" cy="161925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ISLM.xls</a:t>
          </a:r>
        </a:p>
      </xdr:txBody>
    </xdr:sp>
    <xdr:clientData/>
  </xdr:twoCellAnchor>
  <xdr:twoCellAnchor>
    <xdr:from>
      <xdr:col>2</xdr:col>
      <xdr:colOff>847725</xdr:colOff>
      <xdr:row>6</xdr:row>
      <xdr:rowOff>66675</xdr:rowOff>
    </xdr:from>
    <xdr:to>
      <xdr:col>4</xdr:col>
      <xdr:colOff>28575</xdr:colOff>
      <xdr:row>7</xdr:row>
      <xdr:rowOff>66675</xdr:rowOff>
    </xdr:to>
    <xdr:sp>
      <xdr:nvSpPr>
        <xdr:cNvPr id="26" name="Text Box 24"/>
        <xdr:cNvSpPr txBox="1">
          <a:spLocks noChangeArrowheads="1"/>
        </xdr:cNvSpPr>
      </xdr:nvSpPr>
      <xdr:spPr>
        <a:xfrm>
          <a:off x="2400300" y="981075"/>
          <a:ext cx="914400" cy="15240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ISLMADAS.xls</a:t>
          </a:r>
        </a:p>
      </xdr:txBody>
    </xdr:sp>
    <xdr:clientData/>
  </xdr:twoCellAnchor>
  <xdr:twoCellAnchor>
    <xdr:from>
      <xdr:col>1</xdr:col>
      <xdr:colOff>323850</xdr:colOff>
      <xdr:row>130</xdr:row>
      <xdr:rowOff>85725</xdr:rowOff>
    </xdr:from>
    <xdr:to>
      <xdr:col>1</xdr:col>
      <xdr:colOff>323850</xdr:colOff>
      <xdr:row>140</xdr:row>
      <xdr:rowOff>38100</xdr:rowOff>
    </xdr:to>
    <xdr:sp>
      <xdr:nvSpPr>
        <xdr:cNvPr id="27" name="Line 3"/>
        <xdr:cNvSpPr>
          <a:spLocks/>
        </xdr:cNvSpPr>
      </xdr:nvSpPr>
      <xdr:spPr>
        <a:xfrm>
          <a:off x="1190625" y="20012025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323850</xdr:colOff>
      <xdr:row>140</xdr:row>
      <xdr:rowOff>38100</xdr:rowOff>
    </xdr:from>
    <xdr:to>
      <xdr:col>4</xdr:col>
      <xdr:colOff>409575</xdr:colOff>
      <xdr:row>140</xdr:row>
      <xdr:rowOff>38100</xdr:rowOff>
    </xdr:to>
    <xdr:sp>
      <xdr:nvSpPr>
        <xdr:cNvPr id="28" name="Line 4"/>
        <xdr:cNvSpPr>
          <a:spLocks/>
        </xdr:cNvSpPr>
      </xdr:nvSpPr>
      <xdr:spPr>
        <a:xfrm>
          <a:off x="1190625" y="214884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533400</xdr:colOff>
      <xdr:row>128</xdr:row>
      <xdr:rowOff>85725</xdr:rowOff>
    </xdr:from>
    <xdr:to>
      <xdr:col>4</xdr:col>
      <xdr:colOff>314325</xdr:colOff>
      <xdr:row>138</xdr:row>
      <xdr:rowOff>19050</xdr:rowOff>
    </xdr:to>
    <xdr:sp>
      <xdr:nvSpPr>
        <xdr:cNvPr id="29" name="Arc 5"/>
        <xdr:cNvSpPr>
          <a:spLocks/>
        </xdr:cNvSpPr>
      </xdr:nvSpPr>
      <xdr:spPr>
        <a:xfrm flipV="1">
          <a:off x="1400175" y="19707225"/>
          <a:ext cx="2200275" cy="1457325"/>
        </a:xfrm>
        <a:custGeom>
          <a:pathLst>
            <a:path fill="none" h="21600" w="21124">
              <a:moveTo>
                <a:pt x="-1" y="0"/>
              </a:moveTo>
              <a:cubicBezTo>
                <a:pt x="10193" y="0"/>
                <a:pt x="18998" y="7125"/>
                <a:pt x="21124" y="17094"/>
              </a:cubicBezTo>
            </a:path>
            <a:path stroke="0" h="21600" w="21124">
              <a:moveTo>
                <a:pt x="-1" y="0"/>
              </a:moveTo>
              <a:cubicBezTo>
                <a:pt x="10193" y="0"/>
                <a:pt x="18998" y="7125"/>
                <a:pt x="21124" y="17094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809625</xdr:colOff>
      <xdr:row>128</xdr:row>
      <xdr:rowOff>123825</xdr:rowOff>
    </xdr:from>
    <xdr:to>
      <xdr:col>2</xdr:col>
      <xdr:colOff>19050</xdr:colOff>
      <xdr:row>131</xdr:row>
      <xdr:rowOff>104775</xdr:rowOff>
    </xdr:to>
    <xdr:sp>
      <xdr:nvSpPr>
        <xdr:cNvPr id="30" name="Text Box 6"/>
        <xdr:cNvSpPr txBox="1">
          <a:spLocks noChangeArrowheads="1"/>
        </xdr:cNvSpPr>
      </xdr:nvSpPr>
      <xdr:spPr>
        <a:xfrm>
          <a:off x="809625" y="19745325"/>
          <a:ext cx="762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Real GDP
</a:t>
          </a:r>
        </a:p>
      </xdr:txBody>
    </xdr:sp>
    <xdr:clientData/>
  </xdr:twoCellAnchor>
  <xdr:twoCellAnchor>
    <xdr:from>
      <xdr:col>1</xdr:col>
      <xdr:colOff>514350</xdr:colOff>
      <xdr:row>131</xdr:row>
      <xdr:rowOff>0</xdr:rowOff>
    </xdr:from>
    <xdr:to>
      <xdr:col>4</xdr:col>
      <xdr:colOff>257175</xdr:colOff>
      <xdr:row>138</xdr:row>
      <xdr:rowOff>95250</xdr:rowOff>
    </xdr:to>
    <xdr:sp>
      <xdr:nvSpPr>
        <xdr:cNvPr id="31" name="Freeform 7"/>
        <xdr:cNvSpPr>
          <a:spLocks/>
        </xdr:cNvSpPr>
      </xdr:nvSpPr>
      <xdr:spPr>
        <a:xfrm>
          <a:off x="1381125" y="20078700"/>
          <a:ext cx="2162175" cy="1162050"/>
        </a:xfrm>
        <a:custGeom>
          <a:pathLst>
            <a:path h="1830" w="3255">
              <a:moveTo>
                <a:pt x="0" y="1770"/>
              </a:moveTo>
              <a:cubicBezTo>
                <a:pt x="54" y="1734"/>
                <a:pt x="119" y="1670"/>
                <a:pt x="180" y="1650"/>
              </a:cubicBezTo>
              <a:cubicBezTo>
                <a:pt x="205" y="1655"/>
                <a:pt x="234" y="1651"/>
                <a:pt x="255" y="1665"/>
              </a:cubicBezTo>
              <a:cubicBezTo>
                <a:pt x="268" y="1674"/>
                <a:pt x="257" y="1701"/>
                <a:pt x="270" y="1710"/>
              </a:cubicBezTo>
              <a:cubicBezTo>
                <a:pt x="296" y="1728"/>
                <a:pt x="360" y="1740"/>
                <a:pt x="360" y="1740"/>
              </a:cubicBezTo>
              <a:cubicBezTo>
                <a:pt x="385" y="1737"/>
                <a:pt x="496" y="1734"/>
                <a:pt x="540" y="1710"/>
              </a:cubicBezTo>
              <a:cubicBezTo>
                <a:pt x="605" y="1674"/>
                <a:pt x="652" y="1613"/>
                <a:pt x="720" y="1590"/>
              </a:cubicBezTo>
              <a:cubicBezTo>
                <a:pt x="740" y="1595"/>
                <a:pt x="764" y="1592"/>
                <a:pt x="780" y="1605"/>
              </a:cubicBezTo>
              <a:cubicBezTo>
                <a:pt x="792" y="1615"/>
                <a:pt x="785" y="1638"/>
                <a:pt x="795" y="1650"/>
              </a:cubicBezTo>
              <a:cubicBezTo>
                <a:pt x="806" y="1664"/>
                <a:pt x="825" y="1670"/>
                <a:pt x="840" y="1680"/>
              </a:cubicBezTo>
              <a:cubicBezTo>
                <a:pt x="895" y="1675"/>
                <a:pt x="954" y="1686"/>
                <a:pt x="1005" y="1665"/>
              </a:cubicBezTo>
              <a:cubicBezTo>
                <a:pt x="1112" y="1621"/>
                <a:pt x="1090" y="1507"/>
                <a:pt x="1200" y="1470"/>
              </a:cubicBezTo>
              <a:cubicBezTo>
                <a:pt x="1215" y="1475"/>
                <a:pt x="1236" y="1472"/>
                <a:pt x="1245" y="1485"/>
              </a:cubicBezTo>
              <a:cubicBezTo>
                <a:pt x="1257" y="1502"/>
                <a:pt x="1283" y="1605"/>
                <a:pt x="1290" y="1635"/>
              </a:cubicBezTo>
              <a:cubicBezTo>
                <a:pt x="1311" y="1731"/>
                <a:pt x="1309" y="1773"/>
                <a:pt x="1395" y="1830"/>
              </a:cubicBezTo>
              <a:cubicBezTo>
                <a:pt x="1410" y="1820"/>
                <a:pt x="1429" y="1814"/>
                <a:pt x="1440" y="1800"/>
              </a:cubicBezTo>
              <a:cubicBezTo>
                <a:pt x="1450" y="1788"/>
                <a:pt x="1448" y="1769"/>
                <a:pt x="1455" y="1755"/>
              </a:cubicBezTo>
              <a:cubicBezTo>
                <a:pt x="1463" y="1739"/>
                <a:pt x="1478" y="1726"/>
                <a:pt x="1485" y="1710"/>
              </a:cubicBezTo>
              <a:cubicBezTo>
                <a:pt x="1498" y="1681"/>
                <a:pt x="1505" y="1650"/>
                <a:pt x="1515" y="1620"/>
              </a:cubicBezTo>
              <a:cubicBezTo>
                <a:pt x="1533" y="1566"/>
                <a:pt x="1568" y="1520"/>
                <a:pt x="1590" y="1470"/>
              </a:cubicBezTo>
              <a:cubicBezTo>
                <a:pt x="1632" y="1375"/>
                <a:pt x="1605" y="1365"/>
                <a:pt x="1695" y="1305"/>
              </a:cubicBezTo>
              <a:cubicBezTo>
                <a:pt x="1710" y="1310"/>
                <a:pt x="1728" y="1310"/>
                <a:pt x="1740" y="1320"/>
              </a:cubicBezTo>
              <a:cubicBezTo>
                <a:pt x="1754" y="1331"/>
                <a:pt x="1752" y="1364"/>
                <a:pt x="1770" y="1365"/>
              </a:cubicBezTo>
              <a:cubicBezTo>
                <a:pt x="1796" y="1367"/>
                <a:pt x="1929" y="1333"/>
                <a:pt x="1980" y="1320"/>
              </a:cubicBezTo>
              <a:cubicBezTo>
                <a:pt x="1990" y="1305"/>
                <a:pt x="2004" y="1292"/>
                <a:pt x="2010" y="1275"/>
              </a:cubicBezTo>
              <a:cubicBezTo>
                <a:pt x="2025" y="1234"/>
                <a:pt x="2020" y="1124"/>
                <a:pt x="2085" y="1110"/>
              </a:cubicBezTo>
              <a:cubicBezTo>
                <a:pt x="2158" y="1094"/>
                <a:pt x="2235" y="1100"/>
                <a:pt x="2310" y="1095"/>
              </a:cubicBezTo>
              <a:cubicBezTo>
                <a:pt x="2325" y="1085"/>
                <a:pt x="2345" y="1080"/>
                <a:pt x="2355" y="1065"/>
              </a:cubicBezTo>
              <a:cubicBezTo>
                <a:pt x="2372" y="1038"/>
                <a:pt x="2367" y="1001"/>
                <a:pt x="2385" y="975"/>
              </a:cubicBezTo>
              <a:cubicBezTo>
                <a:pt x="2405" y="945"/>
                <a:pt x="2425" y="915"/>
                <a:pt x="2445" y="885"/>
              </a:cubicBezTo>
              <a:cubicBezTo>
                <a:pt x="2469" y="850"/>
                <a:pt x="2511" y="830"/>
                <a:pt x="2535" y="795"/>
              </a:cubicBezTo>
              <a:cubicBezTo>
                <a:pt x="2555" y="765"/>
                <a:pt x="2575" y="735"/>
                <a:pt x="2595" y="705"/>
              </a:cubicBezTo>
              <a:cubicBezTo>
                <a:pt x="2605" y="690"/>
                <a:pt x="2625" y="660"/>
                <a:pt x="2625" y="660"/>
              </a:cubicBezTo>
              <a:cubicBezTo>
                <a:pt x="2655" y="670"/>
                <a:pt x="2685" y="680"/>
                <a:pt x="2715" y="690"/>
              </a:cubicBezTo>
              <a:cubicBezTo>
                <a:pt x="2725" y="693"/>
                <a:pt x="2755" y="819"/>
                <a:pt x="2760" y="840"/>
              </a:cubicBezTo>
              <a:cubicBezTo>
                <a:pt x="2790" y="820"/>
                <a:pt x="2839" y="814"/>
                <a:pt x="2850" y="780"/>
              </a:cubicBezTo>
              <a:cubicBezTo>
                <a:pt x="2875" y="706"/>
                <a:pt x="2891" y="630"/>
                <a:pt x="2910" y="555"/>
              </a:cubicBezTo>
              <a:cubicBezTo>
                <a:pt x="2929" y="480"/>
                <a:pt x="2960" y="404"/>
                <a:pt x="2985" y="330"/>
              </a:cubicBezTo>
              <a:cubicBezTo>
                <a:pt x="3011" y="252"/>
                <a:pt x="3029" y="174"/>
                <a:pt x="3075" y="105"/>
              </a:cubicBezTo>
              <a:cubicBezTo>
                <a:pt x="3238" y="159"/>
                <a:pt x="3087" y="93"/>
                <a:pt x="3135" y="480"/>
              </a:cubicBezTo>
              <a:cubicBezTo>
                <a:pt x="3140" y="520"/>
                <a:pt x="3142" y="399"/>
                <a:pt x="3150" y="360"/>
              </a:cubicBezTo>
              <a:cubicBezTo>
                <a:pt x="3176" y="239"/>
                <a:pt x="3255" y="125"/>
                <a:pt x="325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561975</xdr:colOff>
      <xdr:row>140</xdr:row>
      <xdr:rowOff>76200</xdr:rowOff>
    </xdr:from>
    <xdr:to>
      <xdr:col>3</xdr:col>
      <xdr:colOff>523875</xdr:colOff>
      <xdr:row>143</xdr:row>
      <xdr:rowOff>47625</xdr:rowOff>
    </xdr:to>
    <xdr:sp>
      <xdr:nvSpPr>
        <xdr:cNvPr id="32" name="Text Box 8"/>
        <xdr:cNvSpPr txBox="1">
          <a:spLocks noChangeArrowheads="1"/>
        </xdr:cNvSpPr>
      </xdr:nvSpPr>
      <xdr:spPr>
        <a:xfrm>
          <a:off x="2114550" y="21526500"/>
          <a:ext cx="828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years
</a:t>
          </a:r>
        </a:p>
      </xdr:txBody>
    </xdr:sp>
    <xdr:clientData/>
  </xdr:twoCellAnchor>
  <xdr:twoCellAnchor>
    <xdr:from>
      <xdr:col>4</xdr:col>
      <xdr:colOff>238125</xdr:colOff>
      <xdr:row>129</xdr:row>
      <xdr:rowOff>66675</xdr:rowOff>
    </xdr:from>
    <xdr:to>
      <xdr:col>5</xdr:col>
      <xdr:colOff>419100</xdr:colOff>
      <xdr:row>131</xdr:row>
      <xdr:rowOff>57150</xdr:rowOff>
    </xdr:to>
    <xdr:sp>
      <xdr:nvSpPr>
        <xdr:cNvPr id="33" name="TextBox 43"/>
        <xdr:cNvSpPr txBox="1">
          <a:spLocks noChangeArrowheads="1"/>
        </xdr:cNvSpPr>
      </xdr:nvSpPr>
      <xdr:spPr>
        <a:xfrm>
          <a:off x="3524250" y="19840575"/>
          <a:ext cx="1047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Potential</a:t>
          </a:r>
        </a:p>
      </xdr:txBody>
    </xdr:sp>
    <xdr:clientData/>
  </xdr:twoCellAnchor>
  <xdr:twoCellAnchor>
    <xdr:from>
      <xdr:col>2</xdr:col>
      <xdr:colOff>638175</xdr:colOff>
      <xdr:row>137</xdr:row>
      <xdr:rowOff>95250</xdr:rowOff>
    </xdr:from>
    <xdr:to>
      <xdr:col>4</xdr:col>
      <xdr:colOff>19050</xdr:colOff>
      <xdr:row>139</xdr:row>
      <xdr:rowOff>85725</xdr:rowOff>
    </xdr:to>
    <xdr:sp>
      <xdr:nvSpPr>
        <xdr:cNvPr id="34" name="TextBox 44"/>
        <xdr:cNvSpPr txBox="1">
          <a:spLocks noChangeArrowheads="1"/>
        </xdr:cNvSpPr>
      </xdr:nvSpPr>
      <xdr:spPr>
        <a:xfrm>
          <a:off x="2190750" y="21088350"/>
          <a:ext cx="1114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Actual</a:t>
          </a:r>
        </a:p>
      </xdr:txBody>
    </xdr:sp>
    <xdr:clientData/>
  </xdr:twoCellAnchor>
  <xdr:twoCellAnchor>
    <xdr:from>
      <xdr:col>2</xdr:col>
      <xdr:colOff>781050</xdr:colOff>
      <xdr:row>27</xdr:row>
      <xdr:rowOff>0</xdr:rowOff>
    </xdr:from>
    <xdr:to>
      <xdr:col>4</xdr:col>
      <xdr:colOff>95250</xdr:colOff>
      <xdr:row>28</xdr:row>
      <xdr:rowOff>19050</xdr:rowOff>
    </xdr:to>
    <xdr:sp>
      <xdr:nvSpPr>
        <xdr:cNvPr id="35" name="Text Box 24"/>
        <xdr:cNvSpPr txBox="1">
          <a:spLocks noChangeArrowheads="1"/>
        </xdr:cNvSpPr>
      </xdr:nvSpPr>
      <xdr:spPr>
        <a:xfrm>
          <a:off x="2333625" y="4114800"/>
          <a:ext cx="1047750" cy="171450"/>
        </a:xfrm>
        <a:prstGeom prst="rect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MoneyMarket.xls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" name="ChartPE"/>
        <xdr:cNvGraphicFramePr/>
      </xdr:nvGraphicFramePr>
      <xdr:xfrm>
        <a:off x="5934075" y="4324350"/>
        <a:ext cx="35147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9</xdr:col>
      <xdr:colOff>0</xdr:colOff>
      <xdr:row>68</xdr:row>
      <xdr:rowOff>0</xdr:rowOff>
    </xdr:to>
    <xdr:graphicFrame>
      <xdr:nvGraphicFramePr>
        <xdr:cNvPr id="2" name="ChartIS"/>
        <xdr:cNvGraphicFramePr/>
      </xdr:nvGraphicFramePr>
      <xdr:xfrm>
        <a:off x="5934075" y="7848600"/>
        <a:ext cx="3514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11</xdr:row>
      <xdr:rowOff>0</xdr:rowOff>
    </xdr:from>
    <xdr:to>
      <xdr:col>13</xdr:col>
      <xdr:colOff>457200</xdr:colOff>
      <xdr:row>20</xdr:row>
      <xdr:rowOff>85725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1268075" y="1809750"/>
          <a:ext cx="2171700" cy="15049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 Equations: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(Y - T)      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=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                  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 = 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 = C + I + 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Equilibrium Condition: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= PE</a:t>
          </a:r>
        </a:p>
      </xdr:txBody>
    </xdr:sp>
    <xdr:clientData/>
  </xdr:twoCellAnchor>
  <xdr:twoCellAnchor>
    <xdr:from>
      <xdr:col>5</xdr:col>
      <xdr:colOff>609600</xdr:colOff>
      <xdr:row>44</xdr:row>
      <xdr:rowOff>38100</xdr:rowOff>
    </xdr:from>
    <xdr:to>
      <xdr:col>6</xdr:col>
      <xdr:colOff>133350</xdr:colOff>
      <xdr:row>46</xdr:row>
      <xdr:rowOff>76200</xdr:rowOff>
    </xdr:to>
    <xdr:grpSp>
      <xdr:nvGrpSpPr>
        <xdr:cNvPr id="4" name="Group 20"/>
        <xdr:cNvGrpSpPr>
          <a:grpSpLocks/>
        </xdr:cNvGrpSpPr>
      </xdr:nvGrpSpPr>
      <xdr:grpSpPr>
        <a:xfrm>
          <a:off x="6543675" y="6962775"/>
          <a:ext cx="390525" cy="342900"/>
          <a:chOff x="9782174" y="4229100"/>
          <a:chExt cx="342901" cy="342900"/>
        </a:xfrm>
        <a:solidFill>
          <a:srgbClr val="FFFFFF"/>
        </a:solidFill>
      </xdr:grpSpPr>
      <xdr:sp>
        <xdr:nvSpPr>
          <xdr:cNvPr id="5" name="Arc 21"/>
          <xdr:cNvSpPr>
            <a:spLocks/>
          </xdr:cNvSpPr>
        </xdr:nvSpPr>
        <xdr:spPr>
          <a:xfrm>
            <a:off x="9782174" y="4229100"/>
            <a:ext cx="276207" cy="342900"/>
          </a:xfrm>
          <a:custGeom>
            <a:pathLst>
              <a:path stroke="0" h="342900" w="276226">
                <a:moveTo>
                  <a:pt x="138113" y="0"/>
                </a:moveTo>
                <a:cubicBezTo>
                  <a:pt x="214391" y="0"/>
                  <a:pt x="276226" y="76761"/>
                  <a:pt x="276226" y="171450"/>
                </a:cubicBezTo>
                <a:lnTo>
                  <a:pt x="138113" y="171450"/>
                </a:lnTo>
                <a:lnTo>
                  <a:pt x="138113" y="0"/>
                </a:lnTo>
                <a:close/>
              </a:path>
              <a:path fill="none" h="342900" w="276226">
                <a:moveTo>
                  <a:pt x="138113" y="0"/>
                </a:moveTo>
                <a:cubicBezTo>
                  <a:pt x="214391" y="0"/>
                  <a:pt x="276226" y="76761"/>
                  <a:pt x="276226" y="17145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TextBox 22"/>
          <xdr:cNvSpPr txBox="1">
            <a:spLocks noChangeArrowheads="1"/>
          </xdr:cNvSpPr>
        </xdr:nvSpPr>
        <xdr:spPr>
          <a:xfrm>
            <a:off x="9782174" y="4238615"/>
            <a:ext cx="342901" cy="1999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</a:t>
            </a:r>
            <a:r>
              <a:rPr lang="en-US" cap="none" sz="800" b="0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26</xdr:row>
      <xdr:rowOff>152400</xdr:rowOff>
    </xdr:from>
    <xdr:to>
      <xdr:col>9</xdr:col>
      <xdr:colOff>95250</xdr:colOff>
      <xdr:row>47</xdr:row>
      <xdr:rowOff>114300</xdr:rowOff>
    </xdr:to>
    <xdr:graphicFrame>
      <xdr:nvGraphicFramePr>
        <xdr:cNvPr id="1" name="ChartPE"/>
        <xdr:cNvGraphicFramePr/>
      </xdr:nvGraphicFramePr>
      <xdr:xfrm>
        <a:off x="5934075" y="4324350"/>
        <a:ext cx="36099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50</xdr:row>
      <xdr:rowOff>0</xdr:rowOff>
    </xdr:from>
    <xdr:to>
      <xdr:col>9</xdr:col>
      <xdr:colOff>133350</xdr:colOff>
      <xdr:row>68</xdr:row>
      <xdr:rowOff>114300</xdr:rowOff>
    </xdr:to>
    <xdr:graphicFrame>
      <xdr:nvGraphicFramePr>
        <xdr:cNvPr id="2" name="ChartIS"/>
        <xdr:cNvGraphicFramePr/>
      </xdr:nvGraphicFramePr>
      <xdr:xfrm>
        <a:off x="5934075" y="7848600"/>
        <a:ext cx="36480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11</xdr:row>
      <xdr:rowOff>0</xdr:rowOff>
    </xdr:from>
    <xdr:to>
      <xdr:col>13</xdr:col>
      <xdr:colOff>457200</xdr:colOff>
      <xdr:row>20</xdr:row>
      <xdr:rowOff>85725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11268075" y="1809750"/>
          <a:ext cx="2171700" cy="15049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 Equations: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(Y - T)      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=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                   I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 = 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 = C + I + 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Equilibrium Condition: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= PE</a:t>
          </a:r>
        </a:p>
      </xdr:txBody>
    </xdr:sp>
    <xdr:clientData/>
  </xdr:twoCellAnchor>
  <xdr:twoCellAnchor>
    <xdr:from>
      <xdr:col>5</xdr:col>
      <xdr:colOff>628650</xdr:colOff>
      <xdr:row>44</xdr:row>
      <xdr:rowOff>28575</xdr:rowOff>
    </xdr:from>
    <xdr:to>
      <xdr:col>6</xdr:col>
      <xdr:colOff>152400</xdr:colOff>
      <xdr:row>46</xdr:row>
      <xdr:rowOff>66675</xdr:rowOff>
    </xdr:to>
    <xdr:grpSp>
      <xdr:nvGrpSpPr>
        <xdr:cNvPr id="4" name="Group 4"/>
        <xdr:cNvGrpSpPr>
          <a:grpSpLocks/>
        </xdr:cNvGrpSpPr>
      </xdr:nvGrpSpPr>
      <xdr:grpSpPr>
        <a:xfrm>
          <a:off x="6562725" y="6953250"/>
          <a:ext cx="390525" cy="342900"/>
          <a:chOff x="9782174" y="4229100"/>
          <a:chExt cx="342901" cy="342900"/>
        </a:xfrm>
        <a:solidFill>
          <a:srgbClr val="FFFFFF"/>
        </a:solidFill>
      </xdr:grpSpPr>
      <xdr:sp>
        <xdr:nvSpPr>
          <xdr:cNvPr id="5" name="Arc 1"/>
          <xdr:cNvSpPr>
            <a:spLocks/>
          </xdr:cNvSpPr>
        </xdr:nvSpPr>
        <xdr:spPr>
          <a:xfrm>
            <a:off x="9782174" y="4229100"/>
            <a:ext cx="276207" cy="342900"/>
          </a:xfrm>
          <a:custGeom>
            <a:pathLst>
              <a:path stroke="0" h="342900" w="276226">
                <a:moveTo>
                  <a:pt x="138113" y="0"/>
                </a:moveTo>
                <a:cubicBezTo>
                  <a:pt x="214391" y="0"/>
                  <a:pt x="276226" y="76761"/>
                  <a:pt x="276226" y="171450"/>
                </a:cubicBezTo>
                <a:lnTo>
                  <a:pt x="138113" y="171450"/>
                </a:lnTo>
                <a:lnTo>
                  <a:pt x="138113" y="0"/>
                </a:lnTo>
                <a:close/>
              </a:path>
              <a:path fill="none" h="342900" w="276226">
                <a:moveTo>
                  <a:pt x="138113" y="0"/>
                </a:moveTo>
                <a:cubicBezTo>
                  <a:pt x="214391" y="0"/>
                  <a:pt x="276226" y="76761"/>
                  <a:pt x="276226" y="17145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TextBox 2"/>
          <xdr:cNvSpPr txBox="1">
            <a:spLocks noChangeArrowheads="1"/>
          </xdr:cNvSpPr>
        </xdr:nvSpPr>
        <xdr:spPr>
          <a:xfrm>
            <a:off x="9782174" y="4238615"/>
            <a:ext cx="342901" cy="1999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45</a:t>
            </a:r>
            <a:r>
              <a:rPr lang="en-US" cap="none" sz="800" b="0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0.03</cdr:y>
    </cdr:from>
    <cdr:to>
      <cdr:x>0.84825</cdr:x>
      <cdr:y>0.16025</cdr:y>
    </cdr:to>
    <cdr:grpSp>
      <cdr:nvGrpSpPr>
        <cdr:cNvPr id="1" name="Group 9"/>
        <cdr:cNvGrpSpPr>
          <a:grpSpLocks/>
        </cdr:cNvGrpSpPr>
      </cdr:nvGrpSpPr>
      <cdr:grpSpPr>
        <a:xfrm>
          <a:off x="1114425" y="57150"/>
          <a:ext cx="1581150" cy="257175"/>
          <a:chOff x="1390650" y="704849"/>
          <a:chExt cx="1259984" cy="247650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1390650" y="654082"/>
            <a:ext cx="1038227" cy="2476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G Multiplier =</a:t>
            </a:r>
          </a:p>
        </cdr:txBody>
      </cdr:sp>
      <cdr:sp textlink="Multipliers!$E$7">
        <cdr:nvSpPr>
          <cdr:cNvPr id="3" name="TextBox 3"/>
          <cdr:cNvSpPr txBox="1">
            <a:spLocks noChangeArrowheads="1"/>
          </cdr:cNvSpPr>
        </cdr:nvSpPr>
        <cdr:spPr>
          <a:xfrm>
            <a:off x="2171210" y="654082"/>
            <a:ext cx="428710" cy="24765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091b6f93-db4b-436b-8b93-b549c0ec9a2b}" type="TxLink">
              <a:rPr lang="en-US" cap="none" sz="1100" b="0" i="0" u="none" baseline="0">
                <a:solidFill>
                  <a:srgbClr val="000000"/>
                </a:solidFill>
              </a:rPr>
              <a:t>10</a:t>
            </a:fld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0.00325</cdr:y>
    </cdr:from>
    <cdr:to>
      <cdr:x>0.70825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0"/>
          <a:ext cx="1190625" cy="257175"/>
        </a:xfrm>
        <a:prstGeom prst="rect">
          <a:avLst/>
        </a:prstGeom>
        <a:solidFill>
          <a:srgbClr val="FFC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 Multiplier =</a:t>
          </a:r>
        </a:p>
      </cdr:txBody>
    </cdr:sp>
  </cdr:relSizeAnchor>
  <cdr:relSizeAnchor xmlns:cdr="http://schemas.openxmlformats.org/drawingml/2006/chartDrawing">
    <cdr:from>
      <cdr:x>0.6605</cdr:x>
      <cdr:y>0.00325</cdr:y>
    </cdr:from>
    <cdr:to>
      <cdr:x>0.83825</cdr:x>
      <cdr:y>0.13425</cdr:y>
    </cdr:to>
    <cdr:sp textlink="Multipliers!$L$7">
      <cdr:nvSpPr>
        <cdr:cNvPr id="2" name="TextBox 6"/>
        <cdr:cNvSpPr txBox="1">
          <a:spLocks noChangeArrowheads="1"/>
        </cdr:cNvSpPr>
      </cdr:nvSpPr>
      <cdr:spPr>
        <a:xfrm>
          <a:off x="2085975" y="0"/>
          <a:ext cx="561975" cy="257175"/>
        </a:xfrm>
        <a:prstGeom prst="rect">
          <a:avLst/>
        </a:prstGeom>
        <a:solidFill>
          <a:srgbClr val="FFC00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fld id="{a1395b69-bf13-45a2-be02-dff1d370c72c}" type="TxLink">
            <a:rPr lang="en-US" cap="none" sz="1100" b="0" i="0" u="none" baseline="0">
              <a:solidFill>
                <a:srgbClr val="000000"/>
              </a:solidFill>
            </a:rPr>
            <a:t>-9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-0.05825</cdr:y>
    </cdr:from>
    <cdr:to>
      <cdr:x>0.92725</cdr:x>
      <cdr:y>0.28125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47624"/>
          <a:ext cx="2438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Output on X Axis After PE Shock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66675</xdr:rowOff>
    </xdr:from>
    <xdr:to>
      <xdr:col>7</xdr:col>
      <xdr:colOff>619125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3676650" y="1762125"/>
        <a:ext cx="31813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10</xdr:row>
      <xdr:rowOff>47625</xdr:rowOff>
    </xdr:from>
    <xdr:to>
      <xdr:col>15</xdr:col>
      <xdr:colOff>238125</xdr:colOff>
      <xdr:row>23</xdr:row>
      <xdr:rowOff>57150</xdr:rowOff>
    </xdr:to>
    <xdr:graphicFrame>
      <xdr:nvGraphicFramePr>
        <xdr:cNvPr id="2" name="Chart 5"/>
        <xdr:cNvGraphicFramePr/>
      </xdr:nvGraphicFramePr>
      <xdr:xfrm>
        <a:off x="9953625" y="1743075"/>
        <a:ext cx="31718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24</xdr:row>
      <xdr:rowOff>38100</xdr:rowOff>
    </xdr:from>
    <xdr:to>
      <xdr:col>7</xdr:col>
      <xdr:colOff>609600</xdr:colOff>
      <xdr:row>30</xdr:row>
      <xdr:rowOff>95250</xdr:rowOff>
    </xdr:to>
    <xdr:graphicFrame>
      <xdr:nvGraphicFramePr>
        <xdr:cNvPr id="3" name="Chart 2"/>
        <xdr:cNvGraphicFramePr/>
      </xdr:nvGraphicFramePr>
      <xdr:xfrm>
        <a:off x="3657600" y="3867150"/>
        <a:ext cx="3190875" cy="97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xists.org/reference/subject/economics/keynes/general-theory/preface.htm" TargetMode="External" /><Relationship Id="rId2" Type="http://schemas.openxmlformats.org/officeDocument/2006/relationships/hyperlink" Target="http://www.marxists.org/reference/subject/economics/keynes/general-theory/preface.htm" TargetMode="External" /><Relationship Id="rId3" Type="http://schemas.openxmlformats.org/officeDocument/2006/relationships/hyperlink" Target="http://econstories.tv/2011/04/28/fight-of-the-century-music-video/" TargetMode="External" /><Relationship Id="rId4" Type="http://schemas.openxmlformats.org/officeDocument/2006/relationships/hyperlink" Target="http://www.iea.org.uk/sites/default/files/publications/files/KEYNES%20VERSUS%20THE%20KEYNESIANS.pdf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imeo.com/econexcel/introkcross" TargetMode="External" /><Relationship Id="rId2" Type="http://schemas.openxmlformats.org/officeDocument/2006/relationships/hyperlink" Target="http://vimeo.com/econexcel/introkcross" TargetMode="External" /><Relationship Id="rId3" Type="http://schemas.openxmlformats.org/officeDocument/2006/relationships/hyperlink" Target="http://vimeo.com/econexcel/compstaticskcross" TargetMode="External" /><Relationship Id="rId4" Type="http://schemas.openxmlformats.org/officeDocument/2006/relationships/hyperlink" Target="http://vimeo.com/econexcel/introkcross" TargetMode="External" /><Relationship Id="rId5" Type="http://schemas.openxmlformats.org/officeDocument/2006/relationships/hyperlink" Target="http://vimeo.com/econexcel/multiplierkcros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iTable/iTableHtml.cfm?reqid=9&amp;step=3&amp;isuri=1&amp;903=5" TargetMode="External" /><Relationship Id="rId2" Type="http://schemas.openxmlformats.org/officeDocument/2006/relationships/hyperlink" Target="http://www.bea.gov/iTable/iTableHtml.cfm?reqid=9&amp;step=3&amp;isuri=1&amp;903=86" TargetMode="External" /><Relationship Id="rId3" Type="http://schemas.openxmlformats.org/officeDocument/2006/relationships/oleObject" Target="../embeddings/oleObject_2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iTable/iTableHtml.cfm?reqid=9&amp;step=3&amp;isuri=1&amp;903=5" TargetMode="External" /><Relationship Id="rId2" Type="http://schemas.openxmlformats.org/officeDocument/2006/relationships/hyperlink" Target="http://www.bea.gov/iTable/iTableHtml.cfm?reqid=9&amp;step=3&amp;isuri=1&amp;903=86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8"/>
  <sheetViews>
    <sheetView showGridLines="0" tabSelected="1" zoomScalePageLayoutView="0" workbookViewId="0" topLeftCell="A1">
      <selection activeCell="A2" sqref="A2"/>
    </sheetView>
  </sheetViews>
  <sheetFormatPr defaultColWidth="11.375" defaultRowHeight="12"/>
  <cols>
    <col min="1" max="1" width="11.375" style="0" customWidth="1"/>
    <col min="2" max="2" width="9.00390625" style="0" customWidth="1"/>
    <col min="3" max="10" width="11.375" style="0" customWidth="1"/>
    <col min="11" max="11" width="10.125" style="0" customWidth="1"/>
    <col min="12" max="12" width="11.375" style="0" customWidth="1"/>
    <col min="13" max="14" width="11.375" style="72" customWidth="1"/>
    <col min="15" max="38" width="11.375" style="0" customWidth="1"/>
  </cols>
  <sheetData>
    <row r="1" spans="1:9" ht="12">
      <c r="A1" s="7" t="s">
        <v>149</v>
      </c>
      <c r="I1" s="71" t="s">
        <v>251</v>
      </c>
    </row>
    <row r="2" ht="12">
      <c r="A2" s="7"/>
    </row>
    <row r="3" ht="12">
      <c r="A3" t="s">
        <v>60</v>
      </c>
    </row>
    <row r="5" ht="12">
      <c r="A5" s="8" t="s">
        <v>70</v>
      </c>
    </row>
    <row r="6" ht="12">
      <c r="A6" t="s">
        <v>20</v>
      </c>
    </row>
    <row r="8" ht="12"/>
    <row r="9" ht="12"/>
    <row r="10" ht="12"/>
    <row r="11" spans="7:11" ht="12">
      <c r="G11" s="9"/>
      <c r="H11" s="9"/>
      <c r="I11" s="9"/>
      <c r="J11" s="9"/>
      <c r="K11" s="9"/>
    </row>
    <row r="12" spans="7:11" ht="12">
      <c r="G12" s="9"/>
      <c r="H12" s="9"/>
      <c r="I12" s="9"/>
      <c r="J12" s="9"/>
      <c r="K12" s="9"/>
    </row>
    <row r="13" spans="7:11" ht="12">
      <c r="G13" s="9"/>
      <c r="H13" s="9"/>
      <c r="I13" s="9"/>
      <c r="J13" s="9"/>
      <c r="K13" s="9"/>
    </row>
    <row r="14" spans="7:11" ht="12">
      <c r="G14" s="9"/>
      <c r="H14" s="9"/>
      <c r="I14" s="9"/>
      <c r="J14" s="9"/>
      <c r="K14" s="9"/>
    </row>
    <row r="15" spans="7:11" ht="12">
      <c r="G15" s="9"/>
      <c r="H15" s="9"/>
      <c r="I15" s="9"/>
      <c r="J15" s="9"/>
      <c r="K15" s="9"/>
    </row>
    <row r="16" spans="7:11" ht="12">
      <c r="G16" s="9"/>
      <c r="H16" s="9"/>
      <c r="I16" s="9"/>
      <c r="J16" s="9"/>
      <c r="K16" s="9"/>
    </row>
    <row r="17" spans="7:11" ht="12">
      <c r="G17" s="9"/>
      <c r="H17" s="9"/>
      <c r="I17" s="9"/>
      <c r="J17" s="9"/>
      <c r="K17" s="9"/>
    </row>
    <row r="18" spans="7:11" ht="12">
      <c r="G18" s="9"/>
      <c r="H18" s="9"/>
      <c r="I18" s="9"/>
      <c r="J18" s="9"/>
      <c r="K18" s="9"/>
    </row>
    <row r="19" spans="7:11" ht="12">
      <c r="G19" s="9"/>
      <c r="H19" s="9"/>
      <c r="I19" s="9"/>
      <c r="J19" s="9"/>
      <c r="K19" s="9"/>
    </row>
    <row r="20" spans="7:11" ht="12">
      <c r="G20" s="9"/>
      <c r="H20" s="9"/>
      <c r="I20" s="9"/>
      <c r="J20" s="9"/>
      <c r="K20" s="9"/>
    </row>
    <row r="21" spans="7:11" ht="12">
      <c r="G21" s="9"/>
      <c r="H21" s="9"/>
      <c r="I21" s="9"/>
      <c r="J21" s="9"/>
      <c r="K21" s="9"/>
    </row>
    <row r="22" spans="7:11" ht="12">
      <c r="G22" s="9"/>
      <c r="H22" s="9"/>
      <c r="I22" s="9"/>
      <c r="J22" s="9"/>
      <c r="K22" s="9"/>
    </row>
    <row r="23" spans="7:11" ht="12">
      <c r="G23" s="9"/>
      <c r="H23" s="9"/>
      <c r="I23" s="9"/>
      <c r="J23" s="9"/>
      <c r="K23" s="9"/>
    </row>
    <row r="24" spans="7:11" ht="12">
      <c r="G24" s="9"/>
      <c r="H24" s="9"/>
      <c r="I24" s="9"/>
      <c r="J24" s="9"/>
      <c r="K24" s="9"/>
    </row>
    <row r="25" spans="7:11" ht="12">
      <c r="G25" s="9"/>
      <c r="H25" s="9"/>
      <c r="I25" s="9"/>
      <c r="J25" s="9"/>
      <c r="K25" s="9"/>
    </row>
    <row r="26" spans="7:11" ht="12">
      <c r="G26" s="9"/>
      <c r="H26" s="9"/>
      <c r="I26" s="9"/>
      <c r="J26" s="9"/>
      <c r="K26" s="9"/>
    </row>
    <row r="27" spans="7:11" ht="12">
      <c r="G27" s="9"/>
      <c r="H27" s="9"/>
      <c r="I27" s="9"/>
      <c r="J27" s="9"/>
      <c r="K27" s="9"/>
    </row>
    <row r="28" spans="7:11" ht="12">
      <c r="G28" s="9"/>
      <c r="H28" s="9"/>
      <c r="I28" s="9"/>
      <c r="J28" s="9"/>
      <c r="K28" s="9"/>
    </row>
    <row r="30" ht="12">
      <c r="A30" s="8" t="s">
        <v>69</v>
      </c>
    </row>
    <row r="32" ht="12">
      <c r="A32" t="s">
        <v>189</v>
      </c>
    </row>
    <row r="33" ht="12">
      <c r="A33" t="s">
        <v>188</v>
      </c>
    </row>
    <row r="35" ht="12">
      <c r="A35" t="s">
        <v>72</v>
      </c>
    </row>
    <row r="36" ht="12">
      <c r="A36" t="s">
        <v>61</v>
      </c>
    </row>
    <row r="37" ht="12">
      <c r="A37" t="s">
        <v>2</v>
      </c>
    </row>
    <row r="38" spans="2:3" ht="12">
      <c r="B38" s="21" t="s">
        <v>3</v>
      </c>
      <c r="C38" s="21" t="s">
        <v>64</v>
      </c>
    </row>
    <row r="39" spans="2:6" ht="13.5">
      <c r="B39" t="s">
        <v>78</v>
      </c>
      <c r="C39" t="s">
        <v>63</v>
      </c>
      <c r="F39" t="s">
        <v>62</v>
      </c>
    </row>
    <row r="40" ht="12">
      <c r="B40" t="s">
        <v>190</v>
      </c>
    </row>
    <row r="41" ht="13.5">
      <c r="B41" t="s">
        <v>91</v>
      </c>
    </row>
    <row r="43" ht="12">
      <c r="A43" t="s">
        <v>73</v>
      </c>
    </row>
    <row r="44" ht="12">
      <c r="A44" t="s">
        <v>21</v>
      </c>
    </row>
    <row r="45" ht="12">
      <c r="B45" t="s">
        <v>4</v>
      </c>
    </row>
    <row r="46" ht="12">
      <c r="B46" t="s">
        <v>6</v>
      </c>
    </row>
    <row r="47" ht="12">
      <c r="B47" t="s">
        <v>7</v>
      </c>
    </row>
    <row r="48" ht="12">
      <c r="C48" t="s">
        <v>8</v>
      </c>
    </row>
    <row r="49" ht="12">
      <c r="C49" t="s">
        <v>191</v>
      </c>
    </row>
    <row r="50" ht="12">
      <c r="C50" t="s">
        <v>192</v>
      </c>
    </row>
    <row r="51" ht="12">
      <c r="C51" t="s">
        <v>193</v>
      </c>
    </row>
    <row r="52" ht="12">
      <c r="C52" t="s">
        <v>124</v>
      </c>
    </row>
    <row r="53" ht="12">
      <c r="A53" t="s">
        <v>65</v>
      </c>
    </row>
    <row r="54" ht="12">
      <c r="A54" t="s">
        <v>118</v>
      </c>
    </row>
    <row r="55" ht="12">
      <c r="A55" t="s">
        <v>119</v>
      </c>
    </row>
    <row r="56" spans="2:3" ht="12">
      <c r="B56" s="21" t="s">
        <v>3</v>
      </c>
      <c r="C56" s="21" t="s">
        <v>64</v>
      </c>
    </row>
    <row r="57" spans="2:3" ht="13.5">
      <c r="B57" t="s">
        <v>79</v>
      </c>
      <c r="C57" t="s">
        <v>32</v>
      </c>
    </row>
    <row r="58" ht="12">
      <c r="B58" t="s">
        <v>186</v>
      </c>
    </row>
    <row r="59" ht="12">
      <c r="B59" t="s">
        <v>187</v>
      </c>
    </row>
    <row r="61" ht="12">
      <c r="A61" t="s">
        <v>74</v>
      </c>
    </row>
    <row r="62" ht="12">
      <c r="A62" t="s">
        <v>115</v>
      </c>
    </row>
    <row r="63" ht="12">
      <c r="A63" t="s">
        <v>116</v>
      </c>
    </row>
    <row r="64" ht="12">
      <c r="A64" t="s">
        <v>80</v>
      </c>
    </row>
    <row r="65" ht="12">
      <c r="B65" t="s">
        <v>33</v>
      </c>
    </row>
    <row r="67" ht="12">
      <c r="A67" t="s">
        <v>75</v>
      </c>
    </row>
    <row r="68" ht="12">
      <c r="A68" t="s">
        <v>22</v>
      </c>
    </row>
    <row r="69" ht="12">
      <c r="A69" t="s">
        <v>66</v>
      </c>
    </row>
    <row r="72" ht="12">
      <c r="A72" s="8" t="s">
        <v>68</v>
      </c>
    </row>
    <row r="73" ht="12">
      <c r="A73" t="s">
        <v>71</v>
      </c>
    </row>
    <row r="74" ht="13.5">
      <c r="B74" t="s">
        <v>67</v>
      </c>
    </row>
    <row r="75" ht="13.5">
      <c r="B75" t="s">
        <v>34</v>
      </c>
    </row>
    <row r="76" ht="12">
      <c r="B76" t="s">
        <v>33</v>
      </c>
    </row>
    <row r="78" ht="12">
      <c r="A78" t="s">
        <v>112</v>
      </c>
    </row>
    <row r="79" ht="13.5">
      <c r="B79" t="s">
        <v>117</v>
      </c>
    </row>
    <row r="80" ht="12">
      <c r="B80" t="s">
        <v>194</v>
      </c>
    </row>
    <row r="81" ht="12">
      <c r="B81" t="s">
        <v>195</v>
      </c>
    </row>
    <row r="82" ht="12">
      <c r="B82" t="s">
        <v>76</v>
      </c>
    </row>
    <row r="84" ht="12">
      <c r="A84" t="s">
        <v>77</v>
      </c>
    </row>
    <row r="85" ht="12">
      <c r="B85" t="s">
        <v>113</v>
      </c>
    </row>
    <row r="86" ht="12">
      <c r="B86" t="s">
        <v>114</v>
      </c>
    </row>
    <row r="87" ht="12">
      <c r="B87" t="s">
        <v>125</v>
      </c>
    </row>
    <row r="89" ht="12">
      <c r="A89" t="s">
        <v>196</v>
      </c>
    </row>
    <row r="90" ht="12">
      <c r="A90" t="s">
        <v>197</v>
      </c>
    </row>
    <row r="91" ht="12">
      <c r="A91" t="s">
        <v>120</v>
      </c>
    </row>
    <row r="92" ht="12">
      <c r="B92" t="s">
        <v>121</v>
      </c>
    </row>
    <row r="93" ht="12">
      <c r="B93" t="s">
        <v>122</v>
      </c>
    </row>
    <row r="94" ht="12">
      <c r="B94" t="s">
        <v>128</v>
      </c>
    </row>
    <row r="95" ht="12">
      <c r="C95" t="s">
        <v>123</v>
      </c>
    </row>
    <row r="96" ht="12">
      <c r="C96" t="s">
        <v>198</v>
      </c>
    </row>
    <row r="97" ht="12">
      <c r="C97" t="s">
        <v>126</v>
      </c>
    </row>
    <row r="98" ht="12">
      <c r="B98" t="s">
        <v>127</v>
      </c>
    </row>
    <row r="100" ht="12">
      <c r="A100" t="s">
        <v>19</v>
      </c>
    </row>
    <row r="102" ht="12"/>
    <row r="103" ht="12"/>
    <row r="104" ht="12"/>
    <row r="105" ht="12"/>
    <row r="106" ht="12"/>
    <row r="107" ht="12"/>
    <row r="108" ht="12"/>
    <row r="109" ht="12"/>
    <row r="112" ht="12">
      <c r="A112" s="8" t="s">
        <v>81</v>
      </c>
    </row>
    <row r="113" ht="12">
      <c r="A113" s="24" t="s">
        <v>85</v>
      </c>
    </row>
    <row r="114" ht="12">
      <c r="A114" t="s">
        <v>199</v>
      </c>
    </row>
    <row r="115" ht="12">
      <c r="A115" t="s">
        <v>200</v>
      </c>
    </row>
    <row r="117" ht="12">
      <c r="B117" t="s">
        <v>201</v>
      </c>
    </row>
    <row r="118" ht="12">
      <c r="B118" t="s">
        <v>202</v>
      </c>
    </row>
    <row r="119" ht="12">
      <c r="B119" t="s">
        <v>203</v>
      </c>
    </row>
    <row r="120" ht="12">
      <c r="B120" t="s">
        <v>204</v>
      </c>
    </row>
    <row r="121" ht="12">
      <c r="B121" s="22" t="s">
        <v>82</v>
      </c>
    </row>
    <row r="122" spans="2:7" ht="12">
      <c r="B122" s="23" t="s">
        <v>83</v>
      </c>
      <c r="C122" s="23"/>
      <c r="D122" s="23"/>
      <c r="E122" s="23"/>
      <c r="F122" s="23"/>
      <c r="G122" s="23"/>
    </row>
    <row r="123" spans="2:7" ht="12">
      <c r="B123" s="23"/>
      <c r="C123" s="23"/>
      <c r="D123" s="23"/>
      <c r="E123" s="23"/>
      <c r="F123" s="23"/>
      <c r="G123" s="23"/>
    </row>
    <row r="124" spans="2:7" ht="12">
      <c r="B124" s="23"/>
      <c r="C124" s="23"/>
      <c r="D124" s="23"/>
      <c r="E124" s="23"/>
      <c r="F124" s="23"/>
      <c r="G124" s="23"/>
    </row>
    <row r="125" ht="12">
      <c r="A125" t="s">
        <v>92</v>
      </c>
    </row>
    <row r="126" ht="12">
      <c r="A126" t="s">
        <v>205</v>
      </c>
    </row>
    <row r="127" ht="12">
      <c r="A127" t="s">
        <v>206</v>
      </c>
    </row>
    <row r="128" ht="12">
      <c r="A128" t="s">
        <v>207</v>
      </c>
    </row>
    <row r="144" ht="12">
      <c r="A144" t="s">
        <v>84</v>
      </c>
    </row>
    <row r="145" ht="12">
      <c r="A145" t="s">
        <v>208</v>
      </c>
    </row>
    <row r="146" ht="12">
      <c r="A146" t="s">
        <v>209</v>
      </c>
    </row>
    <row r="148" ht="12">
      <c r="A148" t="s">
        <v>210</v>
      </c>
    </row>
    <row r="149" ht="12">
      <c r="A149" t="s">
        <v>97</v>
      </c>
    </row>
    <row r="150" ht="12">
      <c r="A150" t="s">
        <v>93</v>
      </c>
    </row>
    <row r="151" ht="12">
      <c r="A151" t="s">
        <v>88</v>
      </c>
    </row>
    <row r="153" ht="12">
      <c r="A153" t="s">
        <v>86</v>
      </c>
    </row>
    <row r="154" ht="12">
      <c r="A154" t="s">
        <v>87</v>
      </c>
    </row>
    <row r="156" ht="12">
      <c r="A156" t="s">
        <v>89</v>
      </c>
    </row>
    <row r="157" ht="12">
      <c r="A157" t="s">
        <v>157</v>
      </c>
    </row>
    <row r="159" ht="12">
      <c r="A159" t="s">
        <v>94</v>
      </c>
    </row>
    <row r="160" ht="12">
      <c r="A160" t="s">
        <v>90</v>
      </c>
    </row>
    <row r="162" ht="12">
      <c r="A162" t="s">
        <v>211</v>
      </c>
    </row>
    <row r="163" ht="12">
      <c r="A163" t="s">
        <v>212</v>
      </c>
    </row>
    <row r="164" ht="12">
      <c r="A164" t="s">
        <v>213</v>
      </c>
    </row>
    <row r="166" ht="12">
      <c r="A166" t="s">
        <v>214</v>
      </c>
    </row>
    <row r="167" ht="12">
      <c r="A167" t="s">
        <v>215</v>
      </c>
    </row>
    <row r="168" ht="12">
      <c r="A168" t="s">
        <v>216</v>
      </c>
    </row>
    <row r="169" ht="12">
      <c r="A169" t="s">
        <v>217</v>
      </c>
    </row>
    <row r="171" ht="12">
      <c r="A171" t="s">
        <v>218</v>
      </c>
    </row>
    <row r="172" ht="12">
      <c r="A172" t="s">
        <v>219</v>
      </c>
    </row>
    <row r="173" ht="12">
      <c r="A173" t="s">
        <v>220</v>
      </c>
    </row>
    <row r="174" ht="12">
      <c r="A174" t="s">
        <v>221</v>
      </c>
    </row>
    <row r="176" ht="12">
      <c r="A176" t="s">
        <v>222</v>
      </c>
    </row>
    <row r="177" ht="12">
      <c r="A177" t="s">
        <v>223</v>
      </c>
    </row>
    <row r="178" ht="12">
      <c r="A178" t="s">
        <v>224</v>
      </c>
    </row>
    <row r="179" ht="12">
      <c r="A179" t="s">
        <v>225</v>
      </c>
    </row>
    <row r="181" ht="12">
      <c r="A181" t="s">
        <v>226</v>
      </c>
    </row>
    <row r="182" ht="12">
      <c r="B182" t="s">
        <v>227</v>
      </c>
    </row>
    <row r="183" ht="12">
      <c r="B183" t="s">
        <v>229</v>
      </c>
    </row>
    <row r="184" ht="12">
      <c r="B184" t="s">
        <v>228</v>
      </c>
    </row>
    <row r="186" ht="12">
      <c r="A186" t="s">
        <v>230</v>
      </c>
    </row>
    <row r="187" ht="12">
      <c r="A187" t="s">
        <v>231</v>
      </c>
    </row>
    <row r="188" ht="12">
      <c r="A188" t="s">
        <v>232</v>
      </c>
    </row>
    <row r="189" ht="12">
      <c r="A189" t="s">
        <v>233</v>
      </c>
    </row>
    <row r="190" ht="12">
      <c r="A190" t="s">
        <v>234</v>
      </c>
    </row>
    <row r="191" ht="12">
      <c r="A191" t="s">
        <v>98</v>
      </c>
    </row>
    <row r="193" ht="12">
      <c r="A193" s="8" t="s">
        <v>235</v>
      </c>
    </row>
    <row r="194" ht="12">
      <c r="A194" t="s">
        <v>237</v>
      </c>
    </row>
    <row r="195" spans="1:9" ht="12">
      <c r="A195" s="14" t="s">
        <v>252</v>
      </c>
      <c r="B195" s="23" t="s">
        <v>236</v>
      </c>
      <c r="C195" s="23"/>
      <c r="D195" s="23"/>
      <c r="E195" s="23"/>
      <c r="F195" s="23"/>
      <c r="G195" s="23"/>
      <c r="H195" s="23"/>
      <c r="I195" s="23"/>
    </row>
    <row r="196" spans="2:9" ht="12">
      <c r="B196" s="23"/>
      <c r="C196" s="23"/>
      <c r="D196" s="23"/>
      <c r="E196" s="23"/>
      <c r="F196" s="23"/>
      <c r="G196" s="23"/>
      <c r="H196" s="23"/>
      <c r="I196" s="23"/>
    </row>
    <row r="197" ht="12">
      <c r="A197" t="s">
        <v>238</v>
      </c>
    </row>
    <row r="198" ht="12">
      <c r="A198" t="s">
        <v>239</v>
      </c>
    </row>
    <row r="199" ht="12">
      <c r="A199" t="s">
        <v>240</v>
      </c>
    </row>
    <row r="200" ht="12">
      <c r="A200" t="s">
        <v>241</v>
      </c>
    </row>
    <row r="202" ht="12">
      <c r="A202" t="s">
        <v>242</v>
      </c>
    </row>
    <row r="203" ht="12">
      <c r="A203" t="s">
        <v>243</v>
      </c>
    </row>
    <row r="204" ht="12">
      <c r="A204" t="s">
        <v>244</v>
      </c>
    </row>
    <row r="205" ht="12">
      <c r="A205" t="s">
        <v>245</v>
      </c>
    </row>
    <row r="207" ht="12">
      <c r="A207" t="s">
        <v>246</v>
      </c>
    </row>
    <row r="208" ht="12">
      <c r="A208" t="s">
        <v>247</v>
      </c>
    </row>
    <row r="210" ht="12">
      <c r="A210" t="s">
        <v>248</v>
      </c>
    </row>
    <row r="211" ht="12">
      <c r="A211" t="s">
        <v>253</v>
      </c>
    </row>
    <row r="213" ht="12">
      <c r="A213" t="s">
        <v>249</v>
      </c>
    </row>
    <row r="214" ht="12">
      <c r="A214" t="s">
        <v>250</v>
      </c>
    </row>
    <row r="215" ht="12">
      <c r="A215" t="s">
        <v>159</v>
      </c>
    </row>
    <row r="217" ht="12">
      <c r="A217" t="s">
        <v>96</v>
      </c>
    </row>
    <row r="218" ht="12">
      <c r="A218" s="23" t="s">
        <v>95</v>
      </c>
    </row>
  </sheetData>
  <sheetProtection/>
  <hyperlinks>
    <hyperlink ref="B122" r:id="rId1" display="http://www.marxists.org/reference/subject/economics/keynes/general-theory/preface.htm"/>
    <hyperlink ref="B122:G122" r:id="rId2" display="http://www.marxists.org/reference/subject/economics/keynes/general-theory/preface.htm"/>
    <hyperlink ref="A218" r:id="rId3" display="http://econstories.tv/2011/04/28/fight-of-the-century-music-video/"/>
    <hyperlink ref="B195:I195" r:id="rId4" display="http://www.iea.org.uk/sites/default/files/publications/files/KEYNES%20VERSUS%20THE%20KEYNESIANS.pdf"/>
  </hyperlinks>
  <printOptions horizontalCentered="1"/>
  <pageMargins left="0.25" right="0.25" top="0.75" bottom="0.75" header="0.3" footer="0.3"/>
  <pageSetup fitToHeight="2" orientation="landscape" r:id="rId6"/>
  <headerFooter alignWithMargins="0">
    <oddFooter>&amp;CPage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28"/>
  <sheetViews>
    <sheetView showGridLines="0" zoomScalePageLayoutView="0" workbookViewId="0" topLeftCell="A1">
      <selection activeCell="A3" sqref="A3"/>
    </sheetView>
  </sheetViews>
  <sheetFormatPr defaultColWidth="9.00390625" defaultRowHeight="12"/>
  <sheetData>
    <row r="1" ht="15">
      <c r="A1" s="69" t="s">
        <v>167</v>
      </c>
    </row>
    <row r="2" ht="15">
      <c r="A2" s="70" t="s">
        <v>166</v>
      </c>
    </row>
    <row r="4" ht="12">
      <c r="A4" t="s">
        <v>168</v>
      </c>
    </row>
    <row r="5" spans="1:3" ht="12">
      <c r="A5" s="23" t="s">
        <v>169</v>
      </c>
      <c r="B5" s="23"/>
      <c r="C5" s="23"/>
    </row>
    <row r="7" ht="12">
      <c r="B7" t="s">
        <v>170</v>
      </c>
    </row>
    <row r="8" ht="13.5">
      <c r="B8" t="s">
        <v>171</v>
      </c>
    </row>
    <row r="9" ht="12">
      <c r="B9" t="s">
        <v>172</v>
      </c>
    </row>
    <row r="10" ht="12">
      <c r="B10" t="s">
        <v>173</v>
      </c>
    </row>
    <row r="13" ht="12">
      <c r="A13" t="s">
        <v>180</v>
      </c>
    </row>
    <row r="14" spans="1:4" ht="12">
      <c r="A14" s="23" t="s">
        <v>174</v>
      </c>
      <c r="B14" s="23"/>
      <c r="C14" s="23"/>
      <c r="D14" s="23"/>
    </row>
    <row r="16" ht="12">
      <c r="B16" t="s">
        <v>175</v>
      </c>
    </row>
    <row r="17" ht="12">
      <c r="B17" t="s">
        <v>176</v>
      </c>
    </row>
    <row r="18" ht="13.5">
      <c r="B18" t="s">
        <v>177</v>
      </c>
    </row>
    <row r="21" ht="12">
      <c r="A21" t="s">
        <v>178</v>
      </c>
    </row>
    <row r="22" spans="1:4" ht="12">
      <c r="A22" s="23" t="s">
        <v>179</v>
      </c>
      <c r="B22" s="23"/>
      <c r="C22" s="23"/>
      <c r="D22" s="23"/>
    </row>
    <row r="24" ht="12">
      <c r="B24" t="s">
        <v>181</v>
      </c>
    </row>
    <row r="25" ht="12">
      <c r="B25" t="s">
        <v>182</v>
      </c>
    </row>
    <row r="26" ht="12">
      <c r="B26" t="s">
        <v>183</v>
      </c>
    </row>
    <row r="27" ht="12">
      <c r="B27" t="s">
        <v>184</v>
      </c>
    </row>
    <row r="28" ht="12">
      <c r="B28" t="s">
        <v>185</v>
      </c>
    </row>
  </sheetData>
  <sheetProtection/>
  <hyperlinks>
    <hyperlink ref="A5:C5" r:id="rId1" display="vimeo.com/econexcel/introkcross"/>
    <hyperlink ref="A14:B14" r:id="rId2" display="vimeo.com/econexcel/introkcross"/>
    <hyperlink ref="A14:D14" r:id="rId3" display="vimeo.com/econexcel/compstaticskcross"/>
    <hyperlink ref="A22" r:id="rId4" display="vimeo.com/econexcel/introkcross"/>
    <hyperlink ref="A22:D22" r:id="rId5" display="vimeo.com/econexcel/multiplierkcros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U76"/>
  <sheetViews>
    <sheetView showGridLines="0" zoomScalePageLayoutView="0" workbookViewId="0" topLeftCell="A1">
      <selection activeCell="A3" sqref="A3"/>
    </sheetView>
  </sheetViews>
  <sheetFormatPr defaultColWidth="11.375" defaultRowHeight="12"/>
  <cols>
    <col min="1" max="1" width="23.125" style="0" customWidth="1"/>
    <col min="2" max="2" width="13.00390625" style="0" customWidth="1"/>
    <col min="3" max="3" width="13.625" style="0" customWidth="1"/>
    <col min="4" max="4" width="14.75390625" style="0" customWidth="1"/>
    <col min="5" max="5" width="13.375" style="0" customWidth="1"/>
    <col min="6" max="6" width="11.375" style="0" customWidth="1"/>
    <col min="7" max="7" width="12.00390625" style="0" customWidth="1"/>
    <col min="8" max="11" width="11.375" style="0" customWidth="1"/>
    <col min="12" max="12" width="12.25390625" style="0" customWidth="1"/>
  </cols>
  <sheetData>
    <row r="1" ht="12">
      <c r="A1" s="2" t="s">
        <v>43</v>
      </c>
    </row>
    <row r="2" ht="12">
      <c r="A2" t="s">
        <v>158</v>
      </c>
    </row>
    <row r="3" ht="12.75" thickBot="1"/>
    <row r="4" spans="1:12" ht="12.75" thickBot="1">
      <c r="A4" s="40" t="s">
        <v>9</v>
      </c>
      <c r="B4" s="41"/>
      <c r="C4" s="42"/>
      <c r="L4" t="s">
        <v>111</v>
      </c>
    </row>
    <row r="5" spans="1:21" ht="14.25" thickBot="1">
      <c r="A5" s="43" t="s">
        <v>10</v>
      </c>
      <c r="B5" s="26">
        <v>0.4</v>
      </c>
      <c r="C5" s="44" t="s">
        <v>16</v>
      </c>
      <c r="D5" t="s">
        <v>99</v>
      </c>
      <c r="L5" s="13" t="s">
        <v>31</v>
      </c>
      <c r="M5" s="13">
        <v>12</v>
      </c>
      <c r="N5" t="s">
        <v>101</v>
      </c>
      <c r="P5" s="23" t="s">
        <v>133</v>
      </c>
      <c r="Q5" s="23"/>
      <c r="R5" s="23"/>
      <c r="S5" s="23"/>
      <c r="T5" s="23"/>
      <c r="U5" s="23"/>
    </row>
    <row r="6" spans="1:14" ht="14.25" thickBot="1">
      <c r="A6" s="43" t="s">
        <v>11</v>
      </c>
      <c r="B6" s="26">
        <v>0.8</v>
      </c>
      <c r="C6" s="44"/>
      <c r="D6" t="s">
        <v>100</v>
      </c>
      <c r="G6" s="28" t="s">
        <v>108</v>
      </c>
      <c r="H6" s="29"/>
      <c r="I6" s="30"/>
      <c r="L6" s="13" t="s">
        <v>27</v>
      </c>
      <c r="M6" s="13">
        <v>2</v>
      </c>
      <c r="N6" t="s">
        <v>102</v>
      </c>
    </row>
    <row r="7" spans="1:14" ht="13.5">
      <c r="A7" s="43" t="s">
        <v>12</v>
      </c>
      <c r="B7" s="26">
        <v>4.5</v>
      </c>
      <c r="C7" s="44" t="s">
        <v>16</v>
      </c>
      <c r="D7" t="s">
        <v>23</v>
      </c>
      <c r="G7" s="31" t="s">
        <v>27</v>
      </c>
      <c r="H7" s="25">
        <f>inv_intercept+inv_slope*r_</f>
        <v>2</v>
      </c>
      <c r="I7" s="1" t="s">
        <v>16</v>
      </c>
      <c r="J7" t="s">
        <v>40</v>
      </c>
      <c r="L7" s="13" t="s">
        <v>29</v>
      </c>
      <c r="M7" s="13">
        <v>3</v>
      </c>
      <c r="N7" t="s">
        <v>103</v>
      </c>
    </row>
    <row r="8" spans="1:20" ht="13.5">
      <c r="A8" s="43" t="s">
        <v>13</v>
      </c>
      <c r="B8" s="26">
        <v>-50</v>
      </c>
      <c r="C8" s="44"/>
      <c r="D8" t="s">
        <v>24</v>
      </c>
      <c r="G8" s="32" t="s">
        <v>59</v>
      </c>
      <c r="H8" s="27">
        <f>inv_slope*r_/I</f>
        <v>-1.25</v>
      </c>
      <c r="I8" s="33"/>
      <c r="J8" t="s">
        <v>153</v>
      </c>
      <c r="L8" s="13" t="s">
        <v>30</v>
      </c>
      <c r="M8" s="13">
        <f>5-2.5</f>
        <v>2.5</v>
      </c>
      <c r="N8" t="s">
        <v>104</v>
      </c>
      <c r="P8" s="23" t="s">
        <v>134</v>
      </c>
      <c r="Q8" s="23"/>
      <c r="R8" s="23"/>
      <c r="S8" s="23"/>
      <c r="T8" s="23"/>
    </row>
    <row r="9" spans="1:14" ht="12.75" thickBot="1">
      <c r="A9" s="43" t="s">
        <v>25</v>
      </c>
      <c r="B9" s="45">
        <v>0.05</v>
      </c>
      <c r="C9" s="44"/>
      <c r="D9" t="s">
        <v>26</v>
      </c>
      <c r="G9" s="34" t="s">
        <v>109</v>
      </c>
      <c r="H9" s="35">
        <f>T-G</f>
        <v>-0.5</v>
      </c>
      <c r="I9" s="36" t="s">
        <v>16</v>
      </c>
      <c r="J9" s="22" t="s">
        <v>152</v>
      </c>
      <c r="L9" s="13" t="s">
        <v>1</v>
      </c>
      <c r="M9" s="13">
        <f>M5+M6+M7</f>
        <v>17</v>
      </c>
      <c r="N9" t="s">
        <v>107</v>
      </c>
    </row>
    <row r="10" spans="1:4" ht="12">
      <c r="A10" s="43" t="s">
        <v>29</v>
      </c>
      <c r="B10" s="26">
        <v>3</v>
      </c>
      <c r="C10" s="44" t="s">
        <v>16</v>
      </c>
      <c r="D10" t="s">
        <v>28</v>
      </c>
    </row>
    <row r="11" spans="1:4" ht="12.75" thickBot="1">
      <c r="A11" s="46" t="s">
        <v>30</v>
      </c>
      <c r="B11" s="47">
        <v>2.5</v>
      </c>
      <c r="C11" s="48" t="s">
        <v>16</v>
      </c>
      <c r="D11" t="s">
        <v>105</v>
      </c>
    </row>
    <row r="12" spans="1:3" ht="12">
      <c r="A12" s="24"/>
      <c r="B12" s="49"/>
      <c r="C12" s="24"/>
    </row>
    <row r="13" spans="1:3" ht="12">
      <c r="A13" s="50"/>
      <c r="B13" s="51"/>
      <c r="C13" s="50"/>
    </row>
    <row r="14" spans="1:3" ht="12.75" thickBot="1">
      <c r="A14" s="24"/>
      <c r="B14" s="49"/>
      <c r="C14" s="24"/>
    </row>
    <row r="15" spans="1:9" ht="12.75" thickBot="1">
      <c r="A15" s="39" t="s">
        <v>14</v>
      </c>
      <c r="B15" s="52"/>
      <c r="C15" s="53"/>
      <c r="G15" s="39" t="s">
        <v>110</v>
      </c>
      <c r="H15" s="29"/>
      <c r="I15" s="30"/>
    </row>
    <row r="16" spans="1:10" ht="12.75" thickBot="1">
      <c r="A16" s="54" t="s">
        <v>1</v>
      </c>
      <c r="B16" s="67">
        <v>5</v>
      </c>
      <c r="C16" s="55" t="s">
        <v>16</v>
      </c>
      <c r="D16" t="s">
        <v>106</v>
      </c>
      <c r="G16" s="37" t="s">
        <v>31</v>
      </c>
      <c r="H16" s="38">
        <f>cons_intercept+cons_slope*(Y-T)</f>
        <v>2.4</v>
      </c>
      <c r="I16" s="5" t="s">
        <v>16</v>
      </c>
      <c r="J16" t="s">
        <v>150</v>
      </c>
    </row>
    <row r="17" spans="1:3" ht="12">
      <c r="A17" s="24"/>
      <c r="B17" s="49"/>
      <c r="C17" s="24"/>
    </row>
    <row r="18" spans="1:3" ht="12">
      <c r="A18" s="24"/>
      <c r="B18" s="49"/>
      <c r="C18" s="24"/>
    </row>
    <row r="19" spans="1:3" ht="12.75" thickBot="1">
      <c r="A19" s="24"/>
      <c r="B19" s="49"/>
      <c r="C19" s="24"/>
    </row>
    <row r="20" spans="1:3" ht="12.75" thickBot="1">
      <c r="A20" s="56" t="s">
        <v>15</v>
      </c>
      <c r="B20" s="57"/>
      <c r="C20" s="58"/>
    </row>
    <row r="21" spans="1:4" ht="12">
      <c r="A21" s="59" t="s">
        <v>1</v>
      </c>
      <c r="B21" s="60">
        <f>Y</f>
        <v>5</v>
      </c>
      <c r="C21" s="61" t="s">
        <v>16</v>
      </c>
      <c r="D21" t="s">
        <v>39</v>
      </c>
    </row>
    <row r="22" spans="1:4" ht="12.75" thickBot="1">
      <c r="A22" s="59" t="s">
        <v>129</v>
      </c>
      <c r="B22" s="62">
        <f>(cons_intercept+cons_slope*(Y-T))+(inv_intercept+inv_slope*r_)+G</f>
        <v>7.4</v>
      </c>
      <c r="C22" s="61" t="s">
        <v>16</v>
      </c>
      <c r="D22" t="s">
        <v>131</v>
      </c>
    </row>
    <row r="23" spans="1:4" ht="13.5" thickBot="1" thickTop="1">
      <c r="A23" s="63" t="s">
        <v>130</v>
      </c>
      <c r="B23" s="64">
        <f>B21-B22</f>
        <v>-2.4000000000000004</v>
      </c>
      <c r="C23" s="65" t="s">
        <v>16</v>
      </c>
      <c r="D23" t="s">
        <v>17</v>
      </c>
    </row>
    <row r="24" ht="12">
      <c r="D24" t="s">
        <v>132</v>
      </c>
    </row>
    <row r="25" spans="2:4" ht="12">
      <c r="B25" s="13" t="s">
        <v>135</v>
      </c>
      <c r="D25" t="s">
        <v>154</v>
      </c>
    </row>
    <row r="26" ht="12">
      <c r="B26" s="11">
        <v>2</v>
      </c>
    </row>
    <row r="27" ht="12">
      <c r="B27" s="2" t="s">
        <v>0</v>
      </c>
    </row>
    <row r="28" spans="2:4" ht="12.75" thickBot="1">
      <c r="B28" s="6" t="s">
        <v>1</v>
      </c>
      <c r="C28" s="6" t="s">
        <v>18</v>
      </c>
      <c r="D28" s="6" t="s">
        <v>130</v>
      </c>
    </row>
    <row r="29" spans="2:5" ht="12">
      <c r="B29" s="13">
        <f aca="true" t="shared" si="0" ref="B29:B36">B30-step</f>
        <v>1.0000000000000036</v>
      </c>
      <c r="C29" s="13">
        <f aca="true" t="shared" si="1" ref="C29:C45">((cons_intercept+cons_slope*(B29-T+X))+(inv_intercept+inv_slope*r_)+G)</f>
        <v>4.200000000000003</v>
      </c>
      <c r="D29" s="13">
        <f>B29-C29</f>
        <v>-3.1999999999999993</v>
      </c>
      <c r="E29" t="str">
        <f aca="true" t="shared" si="2" ref="E29:E45">IF(D29&lt;0,"Expansion",IF(D29&gt;0,"Contraction","Equilibrium"))</f>
        <v>Expansion</v>
      </c>
    </row>
    <row r="30" spans="2:5" ht="12">
      <c r="B30" s="13">
        <f t="shared" si="0"/>
        <v>3.0000000000000036</v>
      </c>
      <c r="C30" s="13">
        <f t="shared" si="1"/>
        <v>5.8000000000000025</v>
      </c>
      <c r="D30" s="13">
        <f>B30-C30</f>
        <v>-2.799999999999999</v>
      </c>
      <c r="E30" t="str">
        <f t="shared" si="2"/>
        <v>Expansion</v>
      </c>
    </row>
    <row r="31" spans="2:5" ht="12">
      <c r="B31" s="13">
        <f t="shared" si="0"/>
        <v>5.0000000000000036</v>
      </c>
      <c r="C31" s="13">
        <f t="shared" si="1"/>
        <v>7.400000000000003</v>
      </c>
      <c r="D31" s="13">
        <f aca="true" t="shared" si="3" ref="D31:D42">B31-C31</f>
        <v>-2.3999999999999995</v>
      </c>
      <c r="E31" t="str">
        <f t="shared" si="2"/>
        <v>Expansion</v>
      </c>
    </row>
    <row r="32" spans="2:5" ht="12">
      <c r="B32" s="13">
        <f t="shared" si="0"/>
        <v>7.0000000000000036</v>
      </c>
      <c r="C32" s="13">
        <f t="shared" si="1"/>
        <v>9.000000000000004</v>
      </c>
      <c r="D32" s="13">
        <f t="shared" si="3"/>
        <v>-2</v>
      </c>
      <c r="E32" t="str">
        <f t="shared" si="2"/>
        <v>Expansion</v>
      </c>
    </row>
    <row r="33" spans="2:5" ht="12">
      <c r="B33" s="13">
        <f t="shared" si="0"/>
        <v>9.000000000000004</v>
      </c>
      <c r="C33" s="13">
        <f t="shared" si="1"/>
        <v>10.600000000000003</v>
      </c>
      <c r="D33" s="13">
        <f t="shared" si="3"/>
        <v>-1.5999999999999996</v>
      </c>
      <c r="E33" t="str">
        <f t="shared" si="2"/>
        <v>Expansion</v>
      </c>
    </row>
    <row r="34" spans="2:5" ht="12">
      <c r="B34" s="13">
        <f t="shared" si="0"/>
        <v>11.000000000000004</v>
      </c>
      <c r="C34" s="13">
        <f t="shared" si="1"/>
        <v>12.200000000000003</v>
      </c>
      <c r="D34" s="13">
        <f t="shared" si="3"/>
        <v>-1.1999999999999993</v>
      </c>
      <c r="E34" t="str">
        <f t="shared" si="2"/>
        <v>Expansion</v>
      </c>
    </row>
    <row r="35" spans="2:12" ht="12">
      <c r="B35" s="13">
        <f t="shared" si="0"/>
        <v>13.000000000000004</v>
      </c>
      <c r="C35" s="13">
        <f t="shared" si="1"/>
        <v>13.800000000000004</v>
      </c>
      <c r="D35" s="13">
        <f t="shared" si="3"/>
        <v>-0.8000000000000007</v>
      </c>
      <c r="E35" t="str">
        <f t="shared" si="2"/>
        <v>Expansion</v>
      </c>
      <c r="L35" t="s">
        <v>38</v>
      </c>
    </row>
    <row r="36" spans="2:12" ht="12">
      <c r="B36" s="13">
        <f t="shared" si="0"/>
        <v>15.000000000000004</v>
      </c>
      <c r="C36" s="13">
        <f t="shared" si="1"/>
        <v>15.400000000000004</v>
      </c>
      <c r="D36" s="13">
        <f t="shared" si="3"/>
        <v>-0.40000000000000036</v>
      </c>
      <c r="E36" t="str">
        <f t="shared" si="2"/>
        <v>Expansion</v>
      </c>
      <c r="L36" s="11">
        <v>2</v>
      </c>
    </row>
    <row r="37" spans="2:5" ht="12">
      <c r="B37" s="13">
        <f>(1/(1-cons_slope))*(cons_intercept-cons_slope*T+inv_intercept+inv_slope*r_+G)</f>
        <v>17.000000000000004</v>
      </c>
      <c r="C37" s="13">
        <f t="shared" si="1"/>
        <v>17.000000000000004</v>
      </c>
      <c r="D37" s="13">
        <f t="shared" si="3"/>
        <v>0</v>
      </c>
      <c r="E37" t="str">
        <f t="shared" si="2"/>
        <v>Equilibrium</v>
      </c>
    </row>
    <row r="38" spans="2:5" ht="12">
      <c r="B38" s="13">
        <f aca="true" t="shared" si="4" ref="B38:B45">B37+step</f>
        <v>19.000000000000004</v>
      </c>
      <c r="C38" s="13">
        <f t="shared" si="1"/>
        <v>18.6</v>
      </c>
      <c r="D38" s="13">
        <f t="shared" si="3"/>
        <v>0.40000000000000213</v>
      </c>
      <c r="E38" t="str">
        <f t="shared" si="2"/>
        <v>Contraction</v>
      </c>
    </row>
    <row r="39" spans="2:5" ht="12">
      <c r="B39" s="13">
        <f t="shared" si="4"/>
        <v>21.000000000000004</v>
      </c>
      <c r="C39" s="13">
        <f t="shared" si="1"/>
        <v>20.200000000000003</v>
      </c>
      <c r="D39" s="13">
        <f t="shared" si="3"/>
        <v>0.8000000000000007</v>
      </c>
      <c r="E39" t="str">
        <f t="shared" si="2"/>
        <v>Contraction</v>
      </c>
    </row>
    <row r="40" spans="2:5" ht="12">
      <c r="B40" s="13">
        <f t="shared" si="4"/>
        <v>23.000000000000004</v>
      </c>
      <c r="C40" s="13">
        <f t="shared" si="1"/>
        <v>21.8</v>
      </c>
      <c r="D40" s="13">
        <f t="shared" si="3"/>
        <v>1.2000000000000028</v>
      </c>
      <c r="E40" t="str">
        <f t="shared" si="2"/>
        <v>Contraction</v>
      </c>
    </row>
    <row r="41" spans="2:5" ht="12">
      <c r="B41" s="13">
        <f t="shared" si="4"/>
        <v>25.000000000000004</v>
      </c>
      <c r="C41" s="13">
        <f t="shared" si="1"/>
        <v>23.400000000000002</v>
      </c>
      <c r="D41" s="13">
        <f t="shared" si="3"/>
        <v>1.6000000000000014</v>
      </c>
      <c r="E41" t="str">
        <f t="shared" si="2"/>
        <v>Contraction</v>
      </c>
    </row>
    <row r="42" spans="2:5" ht="12">
      <c r="B42" s="13">
        <f t="shared" si="4"/>
        <v>27.000000000000004</v>
      </c>
      <c r="C42" s="13">
        <f t="shared" si="1"/>
        <v>25.000000000000004</v>
      </c>
      <c r="D42" s="13">
        <f t="shared" si="3"/>
        <v>2</v>
      </c>
      <c r="E42" t="str">
        <f t="shared" si="2"/>
        <v>Contraction</v>
      </c>
    </row>
    <row r="43" spans="2:5" ht="12">
      <c r="B43" s="13">
        <f t="shared" si="4"/>
        <v>29.000000000000004</v>
      </c>
      <c r="C43" s="13">
        <f t="shared" si="1"/>
        <v>26.6</v>
      </c>
      <c r="D43" s="13">
        <f>B43-C43</f>
        <v>2.400000000000002</v>
      </c>
      <c r="E43" t="str">
        <f t="shared" si="2"/>
        <v>Contraction</v>
      </c>
    </row>
    <row r="44" spans="2:5" ht="12">
      <c r="B44" s="13">
        <f t="shared" si="4"/>
        <v>31.000000000000004</v>
      </c>
      <c r="C44" s="13">
        <f t="shared" si="1"/>
        <v>28.200000000000003</v>
      </c>
      <c r="D44" s="13">
        <f>B44-C44</f>
        <v>2.8000000000000007</v>
      </c>
      <c r="E44" t="str">
        <f t="shared" si="2"/>
        <v>Contraction</v>
      </c>
    </row>
    <row r="45" spans="2:5" ht="12">
      <c r="B45" s="13">
        <f t="shared" si="4"/>
        <v>33</v>
      </c>
      <c r="C45" s="13">
        <f t="shared" si="1"/>
        <v>29.8</v>
      </c>
      <c r="D45" s="13">
        <f>B45-C45</f>
        <v>3.1999999999999993</v>
      </c>
      <c r="E45" t="str">
        <f t="shared" si="2"/>
        <v>Contraction</v>
      </c>
    </row>
    <row r="46" spans="2:4" ht="12">
      <c r="B46" s="13"/>
      <c r="C46" s="13"/>
      <c r="D46" s="13"/>
    </row>
    <row r="47" spans="2:4" ht="12">
      <c r="B47" s="13"/>
      <c r="C47" s="13"/>
      <c r="D47" s="13"/>
    </row>
    <row r="49" ht="12">
      <c r="A49" s="10" t="s">
        <v>136</v>
      </c>
    </row>
    <row r="50" spans="1:4" ht="12.75" thickBot="1">
      <c r="A50" s="6" t="s">
        <v>1</v>
      </c>
      <c r="B50" s="6" t="s">
        <v>35</v>
      </c>
      <c r="C50" s="6" t="s">
        <v>36</v>
      </c>
      <c r="D50" s="6" t="s">
        <v>37</v>
      </c>
    </row>
    <row r="51" spans="1:5" ht="12">
      <c r="A51" s="13">
        <f aca="true" t="shared" si="5" ref="A51:A58">A52-step</f>
        <v>1.0000000000000036</v>
      </c>
      <c r="B51" s="13">
        <f aca="true" t="shared" si="6" ref="B51:B67">I</f>
        <v>2</v>
      </c>
      <c r="C51" s="13">
        <f aca="true" t="shared" si="7" ref="C51:C67">A51-(cons_intercept+cons_slope*(A51-T+X))-G</f>
        <v>-1.1999999999999993</v>
      </c>
      <c r="D51" s="13">
        <f aca="true" t="shared" si="8" ref="D51:D67">B51-C51</f>
        <v>3.1999999999999993</v>
      </c>
      <c r="E51" t="str">
        <f aca="true" t="shared" si="9" ref="E51:E67">IF(D51&gt;0,"Expansion",IF(D51&lt;0,"Contraction","Equilibrium"))</f>
        <v>Expansion</v>
      </c>
    </row>
    <row r="52" spans="1:5" ht="12">
      <c r="A52" s="13">
        <f t="shared" si="5"/>
        <v>3.0000000000000036</v>
      </c>
      <c r="B52" s="13">
        <f t="shared" si="6"/>
        <v>2</v>
      </c>
      <c r="C52" s="13">
        <f t="shared" si="7"/>
        <v>-0.7999999999999994</v>
      </c>
      <c r="D52" s="13">
        <f t="shared" si="8"/>
        <v>2.7999999999999994</v>
      </c>
      <c r="E52" t="str">
        <f t="shared" si="9"/>
        <v>Expansion</v>
      </c>
    </row>
    <row r="53" spans="1:5" ht="12">
      <c r="A53" s="13">
        <f t="shared" si="5"/>
        <v>5.0000000000000036</v>
      </c>
      <c r="B53" s="13">
        <f t="shared" si="6"/>
        <v>2</v>
      </c>
      <c r="C53" s="13">
        <f t="shared" si="7"/>
        <v>-0.39999999999999947</v>
      </c>
      <c r="D53" s="13">
        <f t="shared" si="8"/>
        <v>2.3999999999999995</v>
      </c>
      <c r="E53" t="str">
        <f t="shared" si="9"/>
        <v>Expansion</v>
      </c>
    </row>
    <row r="54" spans="1:5" ht="12">
      <c r="A54" s="13">
        <f t="shared" si="5"/>
        <v>7.0000000000000036</v>
      </c>
      <c r="B54" s="13">
        <f t="shared" si="6"/>
        <v>2</v>
      </c>
      <c r="C54" s="13">
        <f t="shared" si="7"/>
        <v>0</v>
      </c>
      <c r="D54" s="13">
        <f t="shared" si="8"/>
        <v>2</v>
      </c>
      <c r="E54" t="str">
        <f t="shared" si="9"/>
        <v>Expansion</v>
      </c>
    </row>
    <row r="55" spans="1:5" ht="12">
      <c r="A55" s="13">
        <f t="shared" si="5"/>
        <v>9.000000000000004</v>
      </c>
      <c r="B55" s="13">
        <f t="shared" si="6"/>
        <v>2</v>
      </c>
      <c r="C55" s="13">
        <f t="shared" si="7"/>
        <v>0.40000000000000036</v>
      </c>
      <c r="D55" s="13">
        <f t="shared" si="8"/>
        <v>1.5999999999999996</v>
      </c>
      <c r="E55" t="str">
        <f t="shared" si="9"/>
        <v>Expansion</v>
      </c>
    </row>
    <row r="56" spans="1:5" ht="12">
      <c r="A56" s="13">
        <f t="shared" si="5"/>
        <v>11.000000000000004</v>
      </c>
      <c r="B56" s="13">
        <f t="shared" si="6"/>
        <v>2</v>
      </c>
      <c r="C56" s="13">
        <f t="shared" si="7"/>
        <v>0.7999999999999998</v>
      </c>
      <c r="D56" s="13">
        <f t="shared" si="8"/>
        <v>1.2000000000000002</v>
      </c>
      <c r="E56" t="str">
        <f t="shared" si="9"/>
        <v>Expansion</v>
      </c>
    </row>
    <row r="57" spans="1:5" ht="12">
      <c r="A57" s="13">
        <f t="shared" si="5"/>
        <v>13.000000000000004</v>
      </c>
      <c r="B57" s="13">
        <f t="shared" si="6"/>
        <v>2</v>
      </c>
      <c r="C57" s="13">
        <f t="shared" si="7"/>
        <v>1.1999999999999993</v>
      </c>
      <c r="D57" s="13">
        <f t="shared" si="8"/>
        <v>0.8000000000000007</v>
      </c>
      <c r="E57" t="str">
        <f t="shared" si="9"/>
        <v>Expansion</v>
      </c>
    </row>
    <row r="58" spans="1:12" ht="12">
      <c r="A58" s="13">
        <f t="shared" si="5"/>
        <v>15.000000000000004</v>
      </c>
      <c r="B58" s="13">
        <f t="shared" si="6"/>
        <v>2</v>
      </c>
      <c r="C58" s="13">
        <f t="shared" si="7"/>
        <v>1.5999999999999996</v>
      </c>
      <c r="D58" s="13">
        <f t="shared" si="8"/>
        <v>0.40000000000000036</v>
      </c>
      <c r="E58" t="str">
        <f t="shared" si="9"/>
        <v>Expansion</v>
      </c>
      <c r="L58" t="s">
        <v>38</v>
      </c>
    </row>
    <row r="59" spans="1:12" ht="12">
      <c r="A59" s="13">
        <f>(1/(1-cons_slope))*(cons_intercept-cons_slope*T+inv_intercept+inv_slope*r_+G)</f>
        <v>17.000000000000004</v>
      </c>
      <c r="B59" s="13">
        <f t="shared" si="6"/>
        <v>2</v>
      </c>
      <c r="C59" s="13">
        <f t="shared" si="7"/>
        <v>2</v>
      </c>
      <c r="D59" s="13">
        <f t="shared" si="8"/>
        <v>0</v>
      </c>
      <c r="E59" t="str">
        <f t="shared" si="9"/>
        <v>Equilibrium</v>
      </c>
      <c r="L59" s="11">
        <v>2</v>
      </c>
    </row>
    <row r="60" spans="1:5" ht="12">
      <c r="A60" s="13">
        <f aca="true" t="shared" si="10" ref="A60:A67">A59+step</f>
        <v>19.000000000000004</v>
      </c>
      <c r="B60" s="13">
        <f t="shared" si="6"/>
        <v>2</v>
      </c>
      <c r="C60" s="13">
        <f t="shared" si="7"/>
        <v>2.4000000000000004</v>
      </c>
      <c r="D60" s="13">
        <f t="shared" si="8"/>
        <v>-0.40000000000000036</v>
      </c>
      <c r="E60" t="str">
        <f t="shared" si="9"/>
        <v>Contraction</v>
      </c>
    </row>
    <row r="61" spans="1:5" ht="12">
      <c r="A61" s="13">
        <f t="shared" si="10"/>
        <v>21.000000000000004</v>
      </c>
      <c r="B61" s="13">
        <f t="shared" si="6"/>
        <v>2</v>
      </c>
      <c r="C61" s="13">
        <f t="shared" si="7"/>
        <v>2.799999999999999</v>
      </c>
      <c r="D61" s="13">
        <f t="shared" si="8"/>
        <v>-0.7999999999999989</v>
      </c>
      <c r="E61" t="str">
        <f t="shared" si="9"/>
        <v>Contraction</v>
      </c>
    </row>
    <row r="62" spans="1:5" ht="12">
      <c r="A62" s="13">
        <f t="shared" si="10"/>
        <v>23.000000000000004</v>
      </c>
      <c r="B62" s="13">
        <f t="shared" si="6"/>
        <v>2</v>
      </c>
      <c r="C62" s="13">
        <f t="shared" si="7"/>
        <v>3.200000000000003</v>
      </c>
      <c r="D62" s="13">
        <f t="shared" si="8"/>
        <v>-1.2000000000000028</v>
      </c>
      <c r="E62" t="str">
        <f t="shared" si="9"/>
        <v>Contraction</v>
      </c>
    </row>
    <row r="63" spans="1:5" ht="12">
      <c r="A63" s="13">
        <f t="shared" si="10"/>
        <v>25.000000000000004</v>
      </c>
      <c r="B63" s="13">
        <f t="shared" si="6"/>
        <v>2</v>
      </c>
      <c r="C63" s="13">
        <f t="shared" si="7"/>
        <v>3.6000000000000014</v>
      </c>
      <c r="D63" s="13">
        <f t="shared" si="8"/>
        <v>-1.6000000000000014</v>
      </c>
      <c r="E63" t="str">
        <f t="shared" si="9"/>
        <v>Contraction</v>
      </c>
    </row>
    <row r="64" spans="1:5" ht="12">
      <c r="A64" s="13">
        <f t="shared" si="10"/>
        <v>27.000000000000004</v>
      </c>
      <c r="B64" s="13">
        <f t="shared" si="6"/>
        <v>2</v>
      </c>
      <c r="C64" s="13">
        <f t="shared" si="7"/>
        <v>4</v>
      </c>
      <c r="D64" s="13">
        <f t="shared" si="8"/>
        <v>-2</v>
      </c>
      <c r="E64" t="str">
        <f t="shared" si="9"/>
        <v>Contraction</v>
      </c>
    </row>
    <row r="65" spans="1:5" ht="12">
      <c r="A65" s="13">
        <f t="shared" si="10"/>
        <v>29.000000000000004</v>
      </c>
      <c r="B65" s="13">
        <f t="shared" si="6"/>
        <v>2</v>
      </c>
      <c r="C65" s="13">
        <f t="shared" si="7"/>
        <v>4.400000000000002</v>
      </c>
      <c r="D65" s="13">
        <f t="shared" si="8"/>
        <v>-2.400000000000002</v>
      </c>
      <c r="E65" t="str">
        <f t="shared" si="9"/>
        <v>Contraction</v>
      </c>
    </row>
    <row r="66" spans="1:5" ht="12">
      <c r="A66" s="13">
        <f t="shared" si="10"/>
        <v>31.000000000000004</v>
      </c>
      <c r="B66" s="13">
        <f t="shared" si="6"/>
        <v>2</v>
      </c>
      <c r="C66" s="13">
        <f t="shared" si="7"/>
        <v>4.800000000000001</v>
      </c>
      <c r="D66" s="13">
        <f t="shared" si="8"/>
        <v>-2.8000000000000007</v>
      </c>
      <c r="E66" t="str">
        <f t="shared" si="9"/>
        <v>Contraction</v>
      </c>
    </row>
    <row r="67" spans="1:5" ht="12">
      <c r="A67" s="13">
        <f t="shared" si="10"/>
        <v>33</v>
      </c>
      <c r="B67" s="13">
        <f t="shared" si="6"/>
        <v>2</v>
      </c>
      <c r="C67" s="13">
        <f t="shared" si="7"/>
        <v>5.199999999999999</v>
      </c>
      <c r="D67" s="13">
        <f t="shared" si="8"/>
        <v>-3.1999999999999993</v>
      </c>
      <c r="E67" t="str">
        <f t="shared" si="9"/>
        <v>Contraction</v>
      </c>
    </row>
    <row r="71" spans="7:9" ht="12">
      <c r="G71" t="s">
        <v>40</v>
      </c>
      <c r="H71">
        <f>I</f>
        <v>2</v>
      </c>
      <c r="I71" t="s">
        <v>42</v>
      </c>
    </row>
    <row r="72" spans="7:9" ht="12">
      <c r="G72" t="s">
        <v>41</v>
      </c>
      <c r="H72">
        <f>Y-C_-G</f>
        <v>-0.3999999999999999</v>
      </c>
      <c r="I72" t="s">
        <v>42</v>
      </c>
    </row>
    <row r="74" ht="12">
      <c r="F74" t="s">
        <v>151</v>
      </c>
    </row>
    <row r="75" ht="12">
      <c r="F75" t="s">
        <v>156</v>
      </c>
    </row>
    <row r="76" ht="12">
      <c r="F76" t="s">
        <v>155</v>
      </c>
    </row>
  </sheetData>
  <sheetProtection/>
  <conditionalFormatting sqref="E29:E47">
    <cfRule type="expression" priority="3" dxfId="8" stopIfTrue="1">
      <formula>D29&gt;0</formula>
    </cfRule>
    <cfRule type="expression" priority="4" dxfId="9" stopIfTrue="1">
      <formula>D29&lt;0</formula>
    </cfRule>
  </conditionalFormatting>
  <conditionalFormatting sqref="E51:E67">
    <cfRule type="expression" priority="1" dxfId="9" stopIfTrue="1">
      <formula>D51&gt;0</formula>
    </cfRule>
    <cfRule type="expression" priority="2" dxfId="8" stopIfTrue="1">
      <formula>D51&lt;0</formula>
    </cfRule>
  </conditionalFormatting>
  <hyperlinks>
    <hyperlink ref="P5:U5" r:id="rId1" display="http://www.bea.gov/iTable/iTableHtml.cfm?reqid=9&amp;step=3&amp;isuri=1&amp;903=5"/>
    <hyperlink ref="P8:T8" r:id="rId2" display="http://www.bea.gov/iTable/iTableHtml.cfm?reqid=9&amp;step=3&amp;isuri=1&amp;903=86"/>
  </hyperlinks>
  <printOptions/>
  <pageMargins left="0.75" right="0.75" top="1" bottom="1" header="0.5" footer="0.5"/>
  <pageSetup orientation="portrait" r:id="rId6"/>
  <drawing r:id="rId5"/>
  <legacyDrawing r:id="rId4"/>
  <oleObjects>
    <oleObject progId="Equation.3" shapeId="33683103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72"/>
  <sheetViews>
    <sheetView showGridLines="0" zoomScalePageLayoutView="0" workbookViewId="0" topLeftCell="A1">
      <selection activeCell="A2" sqref="A2"/>
    </sheetView>
  </sheetViews>
  <sheetFormatPr defaultColWidth="11.375" defaultRowHeight="12"/>
  <cols>
    <col min="1" max="1" width="23.125" style="0" customWidth="1"/>
    <col min="2" max="2" width="13.00390625" style="0" customWidth="1"/>
    <col min="3" max="3" width="13.625" style="0" customWidth="1"/>
    <col min="4" max="4" width="14.75390625" style="0" customWidth="1"/>
    <col min="5" max="5" width="13.375" style="0" customWidth="1"/>
    <col min="6" max="6" width="11.375" style="0" customWidth="1"/>
    <col min="7" max="7" width="12.00390625" style="0" customWidth="1"/>
    <col min="8" max="11" width="11.375" style="0" customWidth="1"/>
    <col min="12" max="12" width="12.25390625" style="0" customWidth="1"/>
  </cols>
  <sheetData>
    <row r="1" ht="12">
      <c r="A1" s="2" t="s">
        <v>138</v>
      </c>
    </row>
    <row r="3" ht="12.75" thickBot="1"/>
    <row r="4" spans="1:12" ht="12.75" thickBot="1">
      <c r="A4" s="40" t="s">
        <v>9</v>
      </c>
      <c r="B4" s="41"/>
      <c r="C4" s="42"/>
      <c r="L4" t="s">
        <v>111</v>
      </c>
    </row>
    <row r="5" spans="1:21" ht="14.25" thickBot="1">
      <c r="A5" s="43" t="s">
        <v>10</v>
      </c>
      <c r="B5" s="26">
        <v>0.4</v>
      </c>
      <c r="C5" s="44" t="s">
        <v>16</v>
      </c>
      <c r="D5" t="s">
        <v>99</v>
      </c>
      <c r="L5" s="13" t="s">
        <v>31</v>
      </c>
      <c r="M5" s="13">
        <v>12</v>
      </c>
      <c r="N5" t="s">
        <v>101</v>
      </c>
      <c r="P5" s="23" t="s">
        <v>133</v>
      </c>
      <c r="Q5" s="23"/>
      <c r="R5" s="23"/>
      <c r="S5" s="23"/>
      <c r="T5" s="23"/>
      <c r="U5" s="23"/>
    </row>
    <row r="6" spans="1:14" ht="14.25" thickBot="1">
      <c r="A6" s="43" t="s">
        <v>11</v>
      </c>
      <c r="B6" s="26">
        <v>0.8</v>
      </c>
      <c r="C6" s="44"/>
      <c r="D6" t="s">
        <v>100</v>
      </c>
      <c r="G6" s="28" t="s">
        <v>108</v>
      </c>
      <c r="H6" s="29"/>
      <c r="I6" s="30"/>
      <c r="L6" s="13" t="s">
        <v>27</v>
      </c>
      <c r="M6" s="13">
        <v>2</v>
      </c>
      <c r="N6" t="s">
        <v>102</v>
      </c>
    </row>
    <row r="7" spans="1:14" ht="13.5">
      <c r="A7" s="43" t="s">
        <v>12</v>
      </c>
      <c r="B7" s="26">
        <v>4.5</v>
      </c>
      <c r="C7" s="44" t="s">
        <v>16</v>
      </c>
      <c r="D7" t="s">
        <v>23</v>
      </c>
      <c r="G7" s="31" t="s">
        <v>27</v>
      </c>
      <c r="H7" s="25">
        <f>inv_intercept+inv_slope*r_</f>
        <v>2</v>
      </c>
      <c r="I7" s="1" t="s">
        <v>16</v>
      </c>
      <c r="J7" t="s">
        <v>40</v>
      </c>
      <c r="L7" s="13" t="s">
        <v>29</v>
      </c>
      <c r="M7" s="13">
        <v>3</v>
      </c>
      <c r="N7" t="s">
        <v>103</v>
      </c>
    </row>
    <row r="8" spans="1:20" ht="13.5">
      <c r="A8" s="43" t="s">
        <v>13</v>
      </c>
      <c r="B8" s="26">
        <v>-50</v>
      </c>
      <c r="C8" s="44"/>
      <c r="D8" t="s">
        <v>24</v>
      </c>
      <c r="G8" s="32" t="s">
        <v>59</v>
      </c>
      <c r="H8" s="27">
        <f>inv_slope*r_/I</f>
        <v>-1.25</v>
      </c>
      <c r="I8" s="33"/>
      <c r="J8" t="s">
        <v>153</v>
      </c>
      <c r="L8" s="13" t="s">
        <v>30</v>
      </c>
      <c r="M8" s="13">
        <f>5-2.5</f>
        <v>2.5</v>
      </c>
      <c r="N8" t="s">
        <v>104</v>
      </c>
      <c r="P8" s="23" t="s">
        <v>134</v>
      </c>
      <c r="Q8" s="23"/>
      <c r="R8" s="23"/>
      <c r="S8" s="23"/>
      <c r="T8" s="23"/>
    </row>
    <row r="9" spans="1:14" ht="12.75" thickBot="1">
      <c r="A9" s="43" t="s">
        <v>25</v>
      </c>
      <c r="B9" s="45">
        <v>0.05</v>
      </c>
      <c r="C9" s="44"/>
      <c r="D9" t="s">
        <v>26</v>
      </c>
      <c r="G9" s="34" t="s">
        <v>109</v>
      </c>
      <c r="H9" s="35">
        <f>T-G</f>
        <v>-0.5</v>
      </c>
      <c r="I9" s="36" t="s">
        <v>16</v>
      </c>
      <c r="J9" s="22" t="s">
        <v>152</v>
      </c>
      <c r="L9" s="13" t="s">
        <v>1</v>
      </c>
      <c r="M9" s="13">
        <f>M5+M6+M7</f>
        <v>17</v>
      </c>
      <c r="N9" t="s">
        <v>107</v>
      </c>
    </row>
    <row r="10" spans="1:4" ht="12">
      <c r="A10" s="43" t="s">
        <v>29</v>
      </c>
      <c r="B10" s="26">
        <v>3</v>
      </c>
      <c r="C10" s="44" t="s">
        <v>16</v>
      </c>
      <c r="D10" t="s">
        <v>28</v>
      </c>
    </row>
    <row r="11" spans="1:4" ht="12.75" thickBot="1">
      <c r="A11" s="46" t="s">
        <v>30</v>
      </c>
      <c r="B11" s="47">
        <v>2.5</v>
      </c>
      <c r="C11" s="48" t="s">
        <v>16</v>
      </c>
      <c r="D11" t="s">
        <v>105</v>
      </c>
    </row>
    <row r="12" spans="1:3" ht="12">
      <c r="A12" s="24"/>
      <c r="B12" s="49"/>
      <c r="C12" s="24"/>
    </row>
    <row r="13" spans="1:3" ht="12">
      <c r="A13" s="50"/>
      <c r="B13" s="51"/>
      <c r="C13" s="50"/>
    </row>
    <row r="14" spans="1:3" ht="12.75" thickBot="1">
      <c r="A14" s="24"/>
      <c r="B14" s="49"/>
      <c r="C14" s="24"/>
    </row>
    <row r="15" spans="1:9" ht="12.75" thickBot="1">
      <c r="A15" s="39" t="s">
        <v>14</v>
      </c>
      <c r="B15" s="52"/>
      <c r="C15" s="53"/>
      <c r="G15" s="39" t="s">
        <v>110</v>
      </c>
      <c r="H15" s="29"/>
      <c r="I15" s="30"/>
    </row>
    <row r="16" spans="1:10" ht="12.75" thickBot="1">
      <c r="A16" s="54" t="s">
        <v>1</v>
      </c>
      <c r="B16" s="68">
        <f>(1/(1-cons_slope))*(cons_intercept-cons_slope*T+inv_intercept+inv_slope*r_+G)</f>
        <v>17.000000000000004</v>
      </c>
      <c r="C16" s="55" t="s">
        <v>16</v>
      </c>
      <c r="D16" t="s">
        <v>106</v>
      </c>
      <c r="G16" s="37" t="s">
        <v>31</v>
      </c>
      <c r="H16" s="38">
        <f>cons_intercept+cons_slope*(Y-T)</f>
        <v>12.000000000000004</v>
      </c>
      <c r="I16" s="5" t="s">
        <v>16</v>
      </c>
      <c r="J16" t="s">
        <v>150</v>
      </c>
    </row>
    <row r="17" spans="1:3" ht="12">
      <c r="A17" s="24"/>
      <c r="B17" s="49"/>
      <c r="C17" s="24"/>
    </row>
    <row r="18" spans="1:3" ht="12">
      <c r="A18" s="24"/>
      <c r="B18" s="49"/>
      <c r="C18" s="24"/>
    </row>
    <row r="19" spans="1:3" ht="12.75" thickBot="1">
      <c r="A19" s="24"/>
      <c r="B19" s="49"/>
      <c r="C19" s="24"/>
    </row>
    <row r="20" spans="1:3" ht="12.75" thickBot="1">
      <c r="A20" s="56" t="s">
        <v>15</v>
      </c>
      <c r="B20" s="57"/>
      <c r="C20" s="58"/>
    </row>
    <row r="21" spans="1:4" ht="12">
      <c r="A21" s="59" t="s">
        <v>1</v>
      </c>
      <c r="B21" s="60">
        <f>Y</f>
        <v>17.000000000000004</v>
      </c>
      <c r="C21" s="61" t="s">
        <v>16</v>
      </c>
      <c r="D21" t="s">
        <v>39</v>
      </c>
    </row>
    <row r="22" spans="1:4" ht="12.75" thickBot="1">
      <c r="A22" s="59" t="s">
        <v>129</v>
      </c>
      <c r="B22" s="62">
        <f>(cons_intercept+cons_slope*(Y-T))+(inv_intercept+inv_slope*r_)+G</f>
        <v>17.000000000000004</v>
      </c>
      <c r="C22" s="61" t="s">
        <v>16</v>
      </c>
      <c r="D22" t="s">
        <v>131</v>
      </c>
    </row>
    <row r="23" spans="1:4" ht="13.5" thickBot="1" thickTop="1">
      <c r="A23" s="63" t="s">
        <v>130</v>
      </c>
      <c r="B23" s="64">
        <f>B21-B22</f>
        <v>0</v>
      </c>
      <c r="C23" s="65" t="s">
        <v>16</v>
      </c>
      <c r="D23" t="s">
        <v>17</v>
      </c>
    </row>
    <row r="24" ht="12">
      <c r="D24" t="s">
        <v>132</v>
      </c>
    </row>
    <row r="25" ht="12">
      <c r="B25" s="13" t="s">
        <v>135</v>
      </c>
    </row>
    <row r="26" ht="12">
      <c r="B26" s="11">
        <v>2</v>
      </c>
    </row>
    <row r="27" spans="2:16" ht="12">
      <c r="B27" s="2" t="s">
        <v>0</v>
      </c>
      <c r="P27" t="s">
        <v>137</v>
      </c>
    </row>
    <row r="28" spans="2:17" ht="12.75" thickBot="1">
      <c r="B28" s="6" t="s">
        <v>1</v>
      </c>
      <c r="C28" s="6" t="s">
        <v>18</v>
      </c>
      <c r="D28" s="6" t="s">
        <v>130</v>
      </c>
      <c r="P28" s="6" t="s">
        <v>1</v>
      </c>
      <c r="Q28" s="6" t="s">
        <v>18</v>
      </c>
    </row>
    <row r="29" spans="2:17" ht="12">
      <c r="B29" s="13">
        <f aca="true" t="shared" si="0" ref="B29:B36">B30-step</f>
        <v>1.0000000000000036</v>
      </c>
      <c r="C29" s="13">
        <f aca="true" t="shared" si="1" ref="C29:C45">((cons_intercept+cons_slope*(B29-T+X))+(inv_intercept+inv_slope*r_)+G)</f>
        <v>4.200000000000003</v>
      </c>
      <c r="D29" s="13">
        <f>B29-C29</f>
        <v>-3.1999999999999993</v>
      </c>
      <c r="E29" t="str">
        <f aca="true" t="shared" si="2" ref="E29:E45">IF(D29&lt;0,"Expansion",IF(D29&gt;0,"Contraction","Equilibrium"))</f>
        <v>Expansion</v>
      </c>
      <c r="P29" s="13">
        <v>1.0000000000000036</v>
      </c>
      <c r="Q29" s="13">
        <v>4.200000000000003</v>
      </c>
    </row>
    <row r="30" spans="2:17" ht="12">
      <c r="B30" s="13">
        <f t="shared" si="0"/>
        <v>3.0000000000000036</v>
      </c>
      <c r="C30" s="13">
        <f t="shared" si="1"/>
        <v>5.8000000000000025</v>
      </c>
      <c r="D30" s="13">
        <f>B30-C30</f>
        <v>-2.799999999999999</v>
      </c>
      <c r="E30" t="str">
        <f t="shared" si="2"/>
        <v>Expansion</v>
      </c>
      <c r="P30" s="13">
        <v>3.0000000000000036</v>
      </c>
      <c r="Q30" s="13">
        <v>5.8000000000000025</v>
      </c>
    </row>
    <row r="31" spans="2:17" ht="12">
      <c r="B31" s="13">
        <f t="shared" si="0"/>
        <v>5.0000000000000036</v>
      </c>
      <c r="C31" s="13">
        <f t="shared" si="1"/>
        <v>7.400000000000003</v>
      </c>
      <c r="D31" s="13">
        <f aca="true" t="shared" si="3" ref="D31:D42">B31-C31</f>
        <v>-2.3999999999999995</v>
      </c>
      <c r="E31" t="str">
        <f t="shared" si="2"/>
        <v>Expansion</v>
      </c>
      <c r="P31" s="13">
        <v>5.0000000000000036</v>
      </c>
      <c r="Q31" s="13">
        <v>7.400000000000003</v>
      </c>
    </row>
    <row r="32" spans="2:17" ht="12">
      <c r="B32" s="13">
        <f t="shared" si="0"/>
        <v>7.0000000000000036</v>
      </c>
      <c r="C32" s="13">
        <f t="shared" si="1"/>
        <v>9.000000000000004</v>
      </c>
      <c r="D32" s="13">
        <f t="shared" si="3"/>
        <v>-2</v>
      </c>
      <c r="E32" t="str">
        <f t="shared" si="2"/>
        <v>Expansion</v>
      </c>
      <c r="P32" s="13">
        <v>7.0000000000000036</v>
      </c>
      <c r="Q32" s="13">
        <v>9.000000000000004</v>
      </c>
    </row>
    <row r="33" spans="2:17" ht="12">
      <c r="B33" s="13">
        <f t="shared" si="0"/>
        <v>9.000000000000004</v>
      </c>
      <c r="C33" s="13">
        <f t="shared" si="1"/>
        <v>10.600000000000003</v>
      </c>
      <c r="D33" s="13">
        <f t="shared" si="3"/>
        <v>-1.5999999999999996</v>
      </c>
      <c r="E33" t="str">
        <f t="shared" si="2"/>
        <v>Expansion</v>
      </c>
      <c r="P33" s="13">
        <v>9.000000000000004</v>
      </c>
      <c r="Q33" s="13">
        <v>10.600000000000003</v>
      </c>
    </row>
    <row r="34" spans="2:17" ht="12">
      <c r="B34" s="13">
        <f t="shared" si="0"/>
        <v>11.000000000000004</v>
      </c>
      <c r="C34" s="13">
        <f t="shared" si="1"/>
        <v>12.200000000000003</v>
      </c>
      <c r="D34" s="13">
        <f t="shared" si="3"/>
        <v>-1.1999999999999993</v>
      </c>
      <c r="E34" t="str">
        <f t="shared" si="2"/>
        <v>Expansion</v>
      </c>
      <c r="P34" s="13">
        <v>11.000000000000004</v>
      </c>
      <c r="Q34" s="13">
        <v>12.200000000000003</v>
      </c>
    </row>
    <row r="35" spans="2:17" ht="12">
      <c r="B35" s="13">
        <f t="shared" si="0"/>
        <v>13.000000000000004</v>
      </c>
      <c r="C35" s="13">
        <f t="shared" si="1"/>
        <v>13.800000000000004</v>
      </c>
      <c r="D35" s="13">
        <f t="shared" si="3"/>
        <v>-0.8000000000000007</v>
      </c>
      <c r="E35" t="str">
        <f t="shared" si="2"/>
        <v>Expansion</v>
      </c>
      <c r="L35" t="s">
        <v>38</v>
      </c>
      <c r="P35" s="13">
        <v>13.000000000000004</v>
      </c>
      <c r="Q35" s="13">
        <v>13.800000000000004</v>
      </c>
    </row>
    <row r="36" spans="2:17" ht="12">
      <c r="B36" s="13">
        <f t="shared" si="0"/>
        <v>15.000000000000004</v>
      </c>
      <c r="C36" s="13">
        <f t="shared" si="1"/>
        <v>15.400000000000004</v>
      </c>
      <c r="D36" s="13">
        <f t="shared" si="3"/>
        <v>-0.40000000000000036</v>
      </c>
      <c r="E36" t="str">
        <f t="shared" si="2"/>
        <v>Expansion</v>
      </c>
      <c r="L36" s="11">
        <v>2</v>
      </c>
      <c r="P36" s="13">
        <v>15.000000000000004</v>
      </c>
      <c r="Q36" s="13">
        <v>15.400000000000004</v>
      </c>
    </row>
    <row r="37" spans="2:17" ht="12">
      <c r="B37" s="13">
        <f>(1/(1-cons_slope))*(cons_intercept-cons_slope*T+inv_intercept+inv_slope*r_+G)</f>
        <v>17.000000000000004</v>
      </c>
      <c r="C37" s="13">
        <f t="shared" si="1"/>
        <v>17.000000000000004</v>
      </c>
      <c r="D37" s="13">
        <f t="shared" si="3"/>
        <v>0</v>
      </c>
      <c r="E37" t="str">
        <f t="shared" si="2"/>
        <v>Equilibrium</v>
      </c>
      <c r="P37" s="13">
        <v>17.000000000000004</v>
      </c>
      <c r="Q37" s="13">
        <v>17.000000000000004</v>
      </c>
    </row>
    <row r="38" spans="2:17" ht="12">
      <c r="B38" s="13">
        <f aca="true" t="shared" si="4" ref="B38:B45">B37+step</f>
        <v>19.000000000000004</v>
      </c>
      <c r="C38" s="13">
        <f t="shared" si="1"/>
        <v>18.6</v>
      </c>
      <c r="D38" s="13">
        <f t="shared" si="3"/>
        <v>0.40000000000000213</v>
      </c>
      <c r="E38" t="str">
        <f t="shared" si="2"/>
        <v>Contraction</v>
      </c>
      <c r="P38" s="13">
        <v>19.000000000000004</v>
      </c>
      <c r="Q38" s="13">
        <v>18.6</v>
      </c>
    </row>
    <row r="39" spans="2:17" ht="12">
      <c r="B39" s="13">
        <f t="shared" si="4"/>
        <v>21.000000000000004</v>
      </c>
      <c r="C39" s="13">
        <f t="shared" si="1"/>
        <v>20.200000000000003</v>
      </c>
      <c r="D39" s="13">
        <f t="shared" si="3"/>
        <v>0.8000000000000007</v>
      </c>
      <c r="E39" t="str">
        <f t="shared" si="2"/>
        <v>Contraction</v>
      </c>
      <c r="P39" s="13">
        <v>21.000000000000004</v>
      </c>
      <c r="Q39" s="13">
        <v>20.200000000000003</v>
      </c>
    </row>
    <row r="40" spans="2:17" ht="12">
      <c r="B40" s="13">
        <f t="shared" si="4"/>
        <v>23.000000000000004</v>
      </c>
      <c r="C40" s="13">
        <f t="shared" si="1"/>
        <v>21.8</v>
      </c>
      <c r="D40" s="13">
        <f t="shared" si="3"/>
        <v>1.2000000000000028</v>
      </c>
      <c r="E40" t="str">
        <f t="shared" si="2"/>
        <v>Contraction</v>
      </c>
      <c r="P40" s="13">
        <v>23.000000000000004</v>
      </c>
      <c r="Q40" s="13">
        <v>21.8</v>
      </c>
    </row>
    <row r="41" spans="2:17" ht="12">
      <c r="B41" s="13">
        <f t="shared" si="4"/>
        <v>25.000000000000004</v>
      </c>
      <c r="C41" s="13">
        <f t="shared" si="1"/>
        <v>23.400000000000002</v>
      </c>
      <c r="D41" s="13">
        <f t="shared" si="3"/>
        <v>1.6000000000000014</v>
      </c>
      <c r="E41" t="str">
        <f t="shared" si="2"/>
        <v>Contraction</v>
      </c>
      <c r="P41" s="13">
        <v>25.000000000000004</v>
      </c>
      <c r="Q41" s="13">
        <v>23.400000000000002</v>
      </c>
    </row>
    <row r="42" spans="2:17" ht="12">
      <c r="B42" s="13">
        <f t="shared" si="4"/>
        <v>27.000000000000004</v>
      </c>
      <c r="C42" s="13">
        <f t="shared" si="1"/>
        <v>25.000000000000004</v>
      </c>
      <c r="D42" s="13">
        <f t="shared" si="3"/>
        <v>2</v>
      </c>
      <c r="E42" t="str">
        <f t="shared" si="2"/>
        <v>Contraction</v>
      </c>
      <c r="P42" s="13">
        <v>27.000000000000004</v>
      </c>
      <c r="Q42" s="13">
        <v>25.000000000000004</v>
      </c>
    </row>
    <row r="43" spans="2:17" ht="12">
      <c r="B43" s="13">
        <f t="shared" si="4"/>
        <v>29.000000000000004</v>
      </c>
      <c r="C43" s="13">
        <f t="shared" si="1"/>
        <v>26.6</v>
      </c>
      <c r="D43" s="13">
        <f>B43-C43</f>
        <v>2.400000000000002</v>
      </c>
      <c r="E43" t="str">
        <f t="shared" si="2"/>
        <v>Contraction</v>
      </c>
      <c r="P43" s="13">
        <v>29.000000000000004</v>
      </c>
      <c r="Q43" s="13">
        <v>26.6</v>
      </c>
    </row>
    <row r="44" spans="2:17" ht="12">
      <c r="B44" s="13">
        <f t="shared" si="4"/>
        <v>31.000000000000004</v>
      </c>
      <c r="C44" s="13">
        <f t="shared" si="1"/>
        <v>28.200000000000003</v>
      </c>
      <c r="D44" s="13">
        <f>B44-C44</f>
        <v>2.8000000000000007</v>
      </c>
      <c r="E44" t="str">
        <f t="shared" si="2"/>
        <v>Contraction</v>
      </c>
      <c r="M44" t="s">
        <v>165</v>
      </c>
      <c r="P44" s="13">
        <v>31.000000000000004</v>
      </c>
      <c r="Q44" s="13">
        <v>28.200000000000003</v>
      </c>
    </row>
    <row r="45" spans="2:17" ht="12">
      <c r="B45" s="13">
        <f t="shared" si="4"/>
        <v>33</v>
      </c>
      <c r="C45" s="13">
        <f t="shared" si="1"/>
        <v>29.8</v>
      </c>
      <c r="D45" s="13">
        <f>B45-C45</f>
        <v>3.1999999999999993</v>
      </c>
      <c r="E45" t="str">
        <f t="shared" si="2"/>
        <v>Contraction</v>
      </c>
      <c r="P45" s="13">
        <v>33</v>
      </c>
      <c r="Q45" s="13">
        <v>29.8</v>
      </c>
    </row>
    <row r="46" spans="2:4" ht="12">
      <c r="B46" s="13"/>
      <c r="C46" s="13"/>
      <c r="D46" s="13"/>
    </row>
    <row r="47" spans="2:4" ht="12">
      <c r="B47" s="13"/>
      <c r="C47" s="13"/>
      <c r="D47" s="13"/>
    </row>
    <row r="49" spans="1:16" ht="12">
      <c r="A49" s="10" t="s">
        <v>136</v>
      </c>
      <c r="P49" t="s">
        <v>137</v>
      </c>
    </row>
    <row r="50" spans="1:18" ht="12.75" thickBot="1">
      <c r="A50" s="6" t="s">
        <v>1</v>
      </c>
      <c r="B50" s="6" t="s">
        <v>35</v>
      </c>
      <c r="C50" s="6" t="s">
        <v>36</v>
      </c>
      <c r="D50" s="6" t="s">
        <v>37</v>
      </c>
      <c r="P50" s="6" t="s">
        <v>1</v>
      </c>
      <c r="Q50" s="6" t="s">
        <v>35</v>
      </c>
      <c r="R50" s="6" t="s">
        <v>36</v>
      </c>
    </row>
    <row r="51" spans="1:18" ht="12">
      <c r="A51" s="13">
        <f aca="true" t="shared" si="5" ref="A51:A58">A52-step</f>
        <v>1.0000000000000036</v>
      </c>
      <c r="B51" s="13">
        <f aca="true" t="shared" si="6" ref="B51:B67">I</f>
        <v>2</v>
      </c>
      <c r="C51" s="13">
        <f aca="true" t="shared" si="7" ref="C51:C67">A51-(cons_intercept+cons_slope*(A51-T+X))-G</f>
        <v>-1.1999999999999993</v>
      </c>
      <c r="D51" s="13">
        <f aca="true" t="shared" si="8" ref="D51:D67">B51-C51</f>
        <v>3.1999999999999993</v>
      </c>
      <c r="E51" t="str">
        <f aca="true" t="shared" si="9" ref="E51:E67">IF(D51&gt;0,"Expansion",IF(D51&lt;0,"Contraction","Equilibrium"))</f>
        <v>Expansion</v>
      </c>
      <c r="P51" s="13">
        <v>1.0000000000000036</v>
      </c>
      <c r="Q51" s="13">
        <v>2</v>
      </c>
      <c r="R51" s="13">
        <v>-1.1999999999999993</v>
      </c>
    </row>
    <row r="52" spans="1:18" ht="12">
      <c r="A52" s="13">
        <f t="shared" si="5"/>
        <v>3.0000000000000036</v>
      </c>
      <c r="B52" s="13">
        <f t="shared" si="6"/>
        <v>2</v>
      </c>
      <c r="C52" s="13">
        <f t="shared" si="7"/>
        <v>-0.7999999999999994</v>
      </c>
      <c r="D52" s="13">
        <f t="shared" si="8"/>
        <v>2.7999999999999994</v>
      </c>
      <c r="E52" t="str">
        <f t="shared" si="9"/>
        <v>Expansion</v>
      </c>
      <c r="P52" s="13">
        <v>3.0000000000000036</v>
      </c>
      <c r="Q52" s="13">
        <v>2</v>
      </c>
      <c r="R52" s="13">
        <v>-0.7999999999999994</v>
      </c>
    </row>
    <row r="53" spans="1:18" ht="12">
      <c r="A53" s="13">
        <f t="shared" si="5"/>
        <v>5.0000000000000036</v>
      </c>
      <c r="B53" s="13">
        <f t="shared" si="6"/>
        <v>2</v>
      </c>
      <c r="C53" s="13">
        <f t="shared" si="7"/>
        <v>-0.39999999999999947</v>
      </c>
      <c r="D53" s="13">
        <f t="shared" si="8"/>
        <v>2.3999999999999995</v>
      </c>
      <c r="E53" t="str">
        <f t="shared" si="9"/>
        <v>Expansion</v>
      </c>
      <c r="P53" s="13">
        <v>5.0000000000000036</v>
      </c>
      <c r="Q53" s="13">
        <v>2</v>
      </c>
      <c r="R53" s="13">
        <v>-0.39999999999999947</v>
      </c>
    </row>
    <row r="54" spans="1:18" ht="12">
      <c r="A54" s="13">
        <f t="shared" si="5"/>
        <v>7.0000000000000036</v>
      </c>
      <c r="B54" s="13">
        <f t="shared" si="6"/>
        <v>2</v>
      </c>
      <c r="C54" s="13">
        <f t="shared" si="7"/>
        <v>0</v>
      </c>
      <c r="D54" s="13">
        <f t="shared" si="8"/>
        <v>2</v>
      </c>
      <c r="E54" t="str">
        <f t="shared" si="9"/>
        <v>Expansion</v>
      </c>
      <c r="P54" s="13">
        <v>7.0000000000000036</v>
      </c>
      <c r="Q54" s="13">
        <v>2</v>
      </c>
      <c r="R54" s="13">
        <v>0</v>
      </c>
    </row>
    <row r="55" spans="1:18" ht="12">
      <c r="A55" s="13">
        <f t="shared" si="5"/>
        <v>9.000000000000004</v>
      </c>
      <c r="B55" s="13">
        <f t="shared" si="6"/>
        <v>2</v>
      </c>
      <c r="C55" s="13">
        <f t="shared" si="7"/>
        <v>0.40000000000000036</v>
      </c>
      <c r="D55" s="13">
        <f t="shared" si="8"/>
        <v>1.5999999999999996</v>
      </c>
      <c r="E55" t="str">
        <f t="shared" si="9"/>
        <v>Expansion</v>
      </c>
      <c r="P55" s="13">
        <v>9.000000000000004</v>
      </c>
      <c r="Q55" s="13">
        <v>2</v>
      </c>
      <c r="R55" s="13">
        <v>0.40000000000000036</v>
      </c>
    </row>
    <row r="56" spans="1:18" ht="12">
      <c r="A56" s="13">
        <f t="shared" si="5"/>
        <v>11.000000000000004</v>
      </c>
      <c r="B56" s="13">
        <f t="shared" si="6"/>
        <v>2</v>
      </c>
      <c r="C56" s="13">
        <f t="shared" si="7"/>
        <v>0.7999999999999998</v>
      </c>
      <c r="D56" s="13">
        <f t="shared" si="8"/>
        <v>1.2000000000000002</v>
      </c>
      <c r="E56" t="str">
        <f t="shared" si="9"/>
        <v>Expansion</v>
      </c>
      <c r="P56" s="13">
        <v>11.000000000000004</v>
      </c>
      <c r="Q56" s="13">
        <v>2</v>
      </c>
      <c r="R56" s="13">
        <v>0.7999999999999998</v>
      </c>
    </row>
    <row r="57" spans="1:18" ht="12">
      <c r="A57" s="13">
        <f t="shared" si="5"/>
        <v>13.000000000000004</v>
      </c>
      <c r="B57" s="13">
        <f t="shared" si="6"/>
        <v>2</v>
      </c>
      <c r="C57" s="13">
        <f t="shared" si="7"/>
        <v>1.1999999999999993</v>
      </c>
      <c r="D57" s="13">
        <f t="shared" si="8"/>
        <v>0.8000000000000007</v>
      </c>
      <c r="E57" t="str">
        <f t="shared" si="9"/>
        <v>Expansion</v>
      </c>
      <c r="P57" s="13">
        <v>13.000000000000004</v>
      </c>
      <c r="Q57" s="13">
        <v>2</v>
      </c>
      <c r="R57" s="13">
        <v>1.1999999999999993</v>
      </c>
    </row>
    <row r="58" spans="1:18" ht="12">
      <c r="A58" s="13">
        <f t="shared" si="5"/>
        <v>15.000000000000004</v>
      </c>
      <c r="B58" s="13">
        <f t="shared" si="6"/>
        <v>2</v>
      </c>
      <c r="C58" s="13">
        <f t="shared" si="7"/>
        <v>1.5999999999999996</v>
      </c>
      <c r="D58" s="13">
        <f t="shared" si="8"/>
        <v>0.40000000000000036</v>
      </c>
      <c r="E58" t="str">
        <f t="shared" si="9"/>
        <v>Expansion</v>
      </c>
      <c r="L58" t="s">
        <v>38</v>
      </c>
      <c r="P58" s="13">
        <v>15.000000000000004</v>
      </c>
      <c r="Q58" s="13">
        <v>2</v>
      </c>
      <c r="R58" s="13">
        <v>1.5999999999999996</v>
      </c>
    </row>
    <row r="59" spans="1:18" ht="12">
      <c r="A59" s="13">
        <f>(1/(1-cons_slope))*(cons_intercept-cons_slope*T+inv_intercept+inv_slope*r_+G)</f>
        <v>17.000000000000004</v>
      </c>
      <c r="B59" s="13">
        <f t="shared" si="6"/>
        <v>2</v>
      </c>
      <c r="C59" s="13">
        <f t="shared" si="7"/>
        <v>2</v>
      </c>
      <c r="D59" s="13">
        <f t="shared" si="8"/>
        <v>0</v>
      </c>
      <c r="E59" t="str">
        <f t="shared" si="9"/>
        <v>Equilibrium</v>
      </c>
      <c r="L59" s="11">
        <v>2</v>
      </c>
      <c r="P59" s="13">
        <v>17.000000000000004</v>
      </c>
      <c r="Q59" s="13">
        <v>2</v>
      </c>
      <c r="R59" s="13">
        <v>2</v>
      </c>
    </row>
    <row r="60" spans="1:18" ht="12">
      <c r="A60" s="13">
        <f aca="true" t="shared" si="10" ref="A60:A67">A59+step</f>
        <v>19.000000000000004</v>
      </c>
      <c r="B60" s="13">
        <f t="shared" si="6"/>
        <v>2</v>
      </c>
      <c r="C60" s="13">
        <f t="shared" si="7"/>
        <v>2.4000000000000004</v>
      </c>
      <c r="D60" s="13">
        <f t="shared" si="8"/>
        <v>-0.40000000000000036</v>
      </c>
      <c r="E60" t="str">
        <f t="shared" si="9"/>
        <v>Contraction</v>
      </c>
      <c r="P60" s="13">
        <v>19.000000000000004</v>
      </c>
      <c r="Q60" s="13">
        <v>2</v>
      </c>
      <c r="R60" s="13">
        <v>2.4000000000000004</v>
      </c>
    </row>
    <row r="61" spans="1:18" ht="12">
      <c r="A61" s="13">
        <f t="shared" si="10"/>
        <v>21.000000000000004</v>
      </c>
      <c r="B61" s="13">
        <f t="shared" si="6"/>
        <v>2</v>
      </c>
      <c r="C61" s="13">
        <f t="shared" si="7"/>
        <v>2.799999999999999</v>
      </c>
      <c r="D61" s="13">
        <f t="shared" si="8"/>
        <v>-0.7999999999999989</v>
      </c>
      <c r="E61" t="str">
        <f t="shared" si="9"/>
        <v>Contraction</v>
      </c>
      <c r="P61" s="13">
        <v>21.000000000000004</v>
      </c>
      <c r="Q61" s="13">
        <v>2</v>
      </c>
      <c r="R61" s="13">
        <v>2.799999999999999</v>
      </c>
    </row>
    <row r="62" spans="1:18" ht="12">
      <c r="A62" s="13">
        <f t="shared" si="10"/>
        <v>23.000000000000004</v>
      </c>
      <c r="B62" s="13">
        <f t="shared" si="6"/>
        <v>2</v>
      </c>
      <c r="C62" s="13">
        <f t="shared" si="7"/>
        <v>3.200000000000003</v>
      </c>
      <c r="D62" s="13">
        <f t="shared" si="8"/>
        <v>-1.2000000000000028</v>
      </c>
      <c r="E62" t="str">
        <f t="shared" si="9"/>
        <v>Contraction</v>
      </c>
      <c r="P62" s="13">
        <v>23.000000000000004</v>
      </c>
      <c r="Q62" s="13">
        <v>2</v>
      </c>
      <c r="R62" s="13">
        <v>3.200000000000003</v>
      </c>
    </row>
    <row r="63" spans="1:18" ht="12">
      <c r="A63" s="13">
        <f t="shared" si="10"/>
        <v>25.000000000000004</v>
      </c>
      <c r="B63" s="13">
        <f t="shared" si="6"/>
        <v>2</v>
      </c>
      <c r="C63" s="13">
        <f t="shared" si="7"/>
        <v>3.6000000000000014</v>
      </c>
      <c r="D63" s="13">
        <f t="shared" si="8"/>
        <v>-1.6000000000000014</v>
      </c>
      <c r="E63" t="str">
        <f t="shared" si="9"/>
        <v>Contraction</v>
      </c>
      <c r="P63" s="13">
        <v>25.000000000000004</v>
      </c>
      <c r="Q63" s="13">
        <v>2</v>
      </c>
      <c r="R63" s="13">
        <v>3.6000000000000014</v>
      </c>
    </row>
    <row r="64" spans="1:18" ht="12">
      <c r="A64" s="13">
        <f t="shared" si="10"/>
        <v>27.000000000000004</v>
      </c>
      <c r="B64" s="13">
        <f t="shared" si="6"/>
        <v>2</v>
      </c>
      <c r="C64" s="13">
        <f t="shared" si="7"/>
        <v>4</v>
      </c>
      <c r="D64" s="13">
        <f t="shared" si="8"/>
        <v>-2</v>
      </c>
      <c r="E64" t="str">
        <f t="shared" si="9"/>
        <v>Contraction</v>
      </c>
      <c r="P64" s="13">
        <v>27.000000000000004</v>
      </c>
      <c r="Q64" s="13">
        <v>2</v>
      </c>
      <c r="R64" s="13">
        <v>4</v>
      </c>
    </row>
    <row r="65" spans="1:18" ht="12">
      <c r="A65" s="13">
        <f t="shared" si="10"/>
        <v>29.000000000000004</v>
      </c>
      <c r="B65" s="13">
        <f t="shared" si="6"/>
        <v>2</v>
      </c>
      <c r="C65" s="13">
        <f t="shared" si="7"/>
        <v>4.400000000000002</v>
      </c>
      <c r="D65" s="13">
        <f t="shared" si="8"/>
        <v>-2.400000000000002</v>
      </c>
      <c r="E65" t="str">
        <f t="shared" si="9"/>
        <v>Contraction</v>
      </c>
      <c r="P65" s="13">
        <v>29.000000000000004</v>
      </c>
      <c r="Q65" s="13">
        <v>2</v>
      </c>
      <c r="R65" s="13">
        <v>4.400000000000002</v>
      </c>
    </row>
    <row r="66" spans="1:18" ht="12">
      <c r="A66" s="13">
        <f t="shared" si="10"/>
        <v>31.000000000000004</v>
      </c>
      <c r="B66" s="13">
        <f t="shared" si="6"/>
        <v>2</v>
      </c>
      <c r="C66" s="13">
        <f t="shared" si="7"/>
        <v>4.800000000000001</v>
      </c>
      <c r="D66" s="13">
        <f t="shared" si="8"/>
        <v>-2.8000000000000007</v>
      </c>
      <c r="E66" t="str">
        <f t="shared" si="9"/>
        <v>Contraction</v>
      </c>
      <c r="P66" s="13">
        <v>31.000000000000004</v>
      </c>
      <c r="Q66" s="13">
        <v>2</v>
      </c>
      <c r="R66" s="13">
        <v>4.800000000000001</v>
      </c>
    </row>
    <row r="67" spans="1:18" ht="12">
      <c r="A67" s="13">
        <f t="shared" si="10"/>
        <v>33</v>
      </c>
      <c r="B67" s="13">
        <f t="shared" si="6"/>
        <v>2</v>
      </c>
      <c r="C67" s="13">
        <f t="shared" si="7"/>
        <v>5.199999999999999</v>
      </c>
      <c r="D67" s="13">
        <f t="shared" si="8"/>
        <v>-3.1999999999999993</v>
      </c>
      <c r="E67" t="str">
        <f t="shared" si="9"/>
        <v>Contraction</v>
      </c>
      <c r="P67" s="13">
        <v>33</v>
      </c>
      <c r="Q67" s="13">
        <v>2</v>
      </c>
      <c r="R67" s="13">
        <v>5.199999999999999</v>
      </c>
    </row>
    <row r="71" spans="7:9" ht="12">
      <c r="G71" t="s">
        <v>40</v>
      </c>
      <c r="H71">
        <f>I</f>
        <v>2</v>
      </c>
      <c r="I71" t="s">
        <v>42</v>
      </c>
    </row>
    <row r="72" spans="7:9" ht="12">
      <c r="G72" t="s">
        <v>41</v>
      </c>
      <c r="H72">
        <f>Y-C_-G</f>
        <v>2</v>
      </c>
      <c r="I72" t="s">
        <v>42</v>
      </c>
    </row>
  </sheetData>
  <sheetProtection/>
  <conditionalFormatting sqref="E29:E47">
    <cfRule type="expression" priority="3" dxfId="8" stopIfTrue="1">
      <formula>D29&gt;0</formula>
    </cfRule>
    <cfRule type="expression" priority="4" dxfId="9" stopIfTrue="1">
      <formula>D29&lt;0</formula>
    </cfRule>
  </conditionalFormatting>
  <conditionalFormatting sqref="E51:E67">
    <cfRule type="expression" priority="1" dxfId="9" stopIfTrue="1">
      <formula>D51&gt;0</formula>
    </cfRule>
    <cfRule type="expression" priority="2" dxfId="8" stopIfTrue="1">
      <formula>D51&lt;0</formula>
    </cfRule>
  </conditionalFormatting>
  <hyperlinks>
    <hyperlink ref="P5:U5" r:id="rId1" display="http://www.bea.gov/iTable/iTableHtml.cfm?reqid=9&amp;step=3&amp;isuri=1&amp;903=5"/>
    <hyperlink ref="P8:T8" r:id="rId2" display="http://www.bea.gov/iTable/iTableHtml.cfm?reqid=9&amp;step=3&amp;isuri=1&amp;903=86"/>
  </hyperlinks>
  <printOptions/>
  <pageMargins left="0.75" right="0.75" top="1" bottom="1" header="0.5" footer="0.5"/>
  <pageSetup orientation="portrait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N62"/>
  <sheetViews>
    <sheetView showGridLines="0" zoomScalePageLayoutView="0" workbookViewId="0" topLeftCell="A1">
      <pane ySplit="10" topLeftCell="A11" activePane="bottomLeft" state="frozen"/>
      <selection pane="topLeft" activeCell="A2" sqref="A2"/>
      <selection pane="bottomLeft" activeCell="A2" sqref="A2"/>
    </sheetView>
  </sheetViews>
  <sheetFormatPr defaultColWidth="9.00390625" defaultRowHeight="12"/>
  <cols>
    <col min="1" max="1" width="10.875" style="0" customWidth="1"/>
    <col min="2" max="3" width="12.125" style="0" customWidth="1"/>
    <col min="4" max="4" width="11.625" style="0" customWidth="1"/>
    <col min="5" max="5" width="9.75390625" style="0" customWidth="1"/>
    <col min="6" max="6" width="5.375" style="0" customWidth="1"/>
    <col min="7" max="7" width="20.00390625" style="0" customWidth="1"/>
    <col min="8" max="8" width="10.875" style="0" customWidth="1"/>
    <col min="9" max="10" width="12.125" style="0" customWidth="1"/>
    <col min="11" max="11" width="11.875" style="0" customWidth="1"/>
    <col min="12" max="12" width="5.375" style="0" customWidth="1"/>
    <col min="13" max="13" width="15.00390625" style="0" customWidth="1"/>
    <col min="14" max="14" width="10.875" style="0" customWidth="1"/>
  </cols>
  <sheetData>
    <row r="1" spans="1:14" ht="12">
      <c r="A1" s="12" t="s">
        <v>164</v>
      </c>
      <c r="H1" s="12"/>
      <c r="N1" s="12"/>
    </row>
    <row r="2" spans="1:14" ht="12">
      <c r="A2" s="12"/>
      <c r="H2" s="12"/>
      <c r="N2" s="12"/>
    </row>
    <row r="3" ht="12">
      <c r="A3" t="s">
        <v>52</v>
      </c>
    </row>
    <row r="5" ht="12.75" thickBot="1">
      <c r="A5" t="s">
        <v>55</v>
      </c>
    </row>
    <row r="6" spans="2:11" ht="12">
      <c r="B6" s="13" t="s">
        <v>49</v>
      </c>
      <c r="D6" t="s">
        <v>50</v>
      </c>
      <c r="G6" s="18" t="s">
        <v>57</v>
      </c>
      <c r="I6" s="13" t="s">
        <v>49</v>
      </c>
      <c r="K6" t="s">
        <v>50</v>
      </c>
    </row>
    <row r="7" spans="1:12" ht="12">
      <c r="A7" t="s">
        <v>5</v>
      </c>
      <c r="B7" s="11">
        <v>0.9</v>
      </c>
      <c r="D7" s="14" t="s">
        <v>48</v>
      </c>
      <c r="E7">
        <f>1/(1-B7)</f>
        <v>10.000000000000002</v>
      </c>
      <c r="G7" s="3" t="s">
        <v>56</v>
      </c>
      <c r="I7" s="17"/>
      <c r="K7" s="14" t="s">
        <v>54</v>
      </c>
      <c r="L7">
        <f>-B7/(1-B7)</f>
        <v>-9.000000000000002</v>
      </c>
    </row>
    <row r="8" spans="1:12" ht="12">
      <c r="A8" t="s">
        <v>44</v>
      </c>
      <c r="B8" s="11">
        <v>100</v>
      </c>
      <c r="D8" s="14" t="s">
        <v>51</v>
      </c>
      <c r="E8">
        <f>E7*B8</f>
        <v>1000.0000000000002</v>
      </c>
      <c r="G8" s="3" t="s">
        <v>162</v>
      </c>
      <c r="H8" t="s">
        <v>53</v>
      </c>
      <c r="I8" s="11">
        <v>-100</v>
      </c>
      <c r="K8" s="14" t="s">
        <v>51</v>
      </c>
      <c r="L8">
        <f>L7*I8</f>
        <v>900.0000000000002</v>
      </c>
    </row>
    <row r="9" ht="12.75" thickBot="1">
      <c r="G9" s="4" t="s">
        <v>163</v>
      </c>
    </row>
    <row r="10" spans="1:11" s="19" customFormat="1" ht="24">
      <c r="A10" s="19" t="s">
        <v>45</v>
      </c>
      <c r="B10" s="19" t="s">
        <v>46</v>
      </c>
      <c r="C10" s="19" t="s">
        <v>47</v>
      </c>
      <c r="D10" s="19" t="s">
        <v>58</v>
      </c>
      <c r="H10" s="19" t="s">
        <v>45</v>
      </c>
      <c r="I10" s="19" t="s">
        <v>46</v>
      </c>
      <c r="J10" s="19" t="s">
        <v>47</v>
      </c>
      <c r="K10" s="19" t="s">
        <v>58</v>
      </c>
    </row>
    <row r="11" spans="1:11" ht="12">
      <c r="A11">
        <v>0</v>
      </c>
      <c r="B11">
        <f>B8</f>
        <v>100</v>
      </c>
      <c r="C11">
        <f>B11</f>
        <v>100</v>
      </c>
      <c r="D11" s="20">
        <f>C11/$E$8</f>
        <v>0.09999999999999998</v>
      </c>
      <c r="H11">
        <v>0</v>
      </c>
      <c r="I11">
        <v>0</v>
      </c>
      <c r="J11">
        <f>I11</f>
        <v>0</v>
      </c>
      <c r="K11" s="20">
        <f>J11/$L$8</f>
        <v>0</v>
      </c>
    </row>
    <row r="12" spans="1:11" ht="12">
      <c r="A12">
        <v>1</v>
      </c>
      <c r="B12">
        <f>$B$7*B11</f>
        <v>90</v>
      </c>
      <c r="C12">
        <f>B12+C11</f>
        <v>190</v>
      </c>
      <c r="D12" s="20">
        <f aca="true" t="shared" si="0" ref="D12:D61">C12/$E$8</f>
        <v>0.18999999999999995</v>
      </c>
      <c r="H12">
        <v>1</v>
      </c>
      <c r="I12">
        <f>-$B$7*I8</f>
        <v>90</v>
      </c>
      <c r="J12">
        <f aca="true" t="shared" si="1" ref="J12:J18">I12+J11</f>
        <v>90</v>
      </c>
      <c r="K12" s="20">
        <f aca="true" t="shared" si="2" ref="K12:K61">J12/$L$8</f>
        <v>0.09999999999999998</v>
      </c>
    </row>
    <row r="13" spans="1:11" ht="12">
      <c r="A13">
        <v>2</v>
      </c>
      <c r="B13">
        <f>$B$7*B12</f>
        <v>81</v>
      </c>
      <c r="C13">
        <f aca="true" t="shared" si="3" ref="C13:C61">B13+C12</f>
        <v>271</v>
      </c>
      <c r="D13" s="20">
        <f t="shared" si="0"/>
        <v>0.27099999999999996</v>
      </c>
      <c r="H13">
        <v>2</v>
      </c>
      <c r="I13">
        <f aca="true" t="shared" si="4" ref="I13:I18">$B$7*I12</f>
        <v>81</v>
      </c>
      <c r="J13">
        <f t="shared" si="1"/>
        <v>171</v>
      </c>
      <c r="K13" s="20">
        <f t="shared" si="2"/>
        <v>0.18999999999999995</v>
      </c>
    </row>
    <row r="14" spans="1:11" ht="12">
      <c r="A14">
        <v>3</v>
      </c>
      <c r="B14">
        <f>$B$7*B13</f>
        <v>72.9</v>
      </c>
      <c r="C14">
        <f t="shared" si="3"/>
        <v>343.9</v>
      </c>
      <c r="D14" s="20">
        <f t="shared" si="0"/>
        <v>0.3438999999999999</v>
      </c>
      <c r="H14">
        <v>3</v>
      </c>
      <c r="I14">
        <f t="shared" si="4"/>
        <v>72.9</v>
      </c>
      <c r="J14">
        <f t="shared" si="1"/>
        <v>243.9</v>
      </c>
      <c r="K14" s="20">
        <f t="shared" si="2"/>
        <v>0.27099999999999996</v>
      </c>
    </row>
    <row r="15" spans="1:11" ht="12">
      <c r="A15">
        <v>4</v>
      </c>
      <c r="B15">
        <f aca="true" t="shared" si="5" ref="B15:B38">$B$7*B14</f>
        <v>65.61000000000001</v>
      </c>
      <c r="C15">
        <f t="shared" si="3"/>
        <v>409.51</v>
      </c>
      <c r="D15" s="20">
        <f t="shared" si="0"/>
        <v>0.4095099999999999</v>
      </c>
      <c r="H15">
        <v>4</v>
      </c>
      <c r="I15">
        <f t="shared" si="4"/>
        <v>65.61000000000001</v>
      </c>
      <c r="J15">
        <f t="shared" si="1"/>
        <v>309.51</v>
      </c>
      <c r="K15" s="20">
        <f t="shared" si="2"/>
        <v>0.34389999999999993</v>
      </c>
    </row>
    <row r="16" spans="1:11" ht="12">
      <c r="A16">
        <v>5</v>
      </c>
      <c r="B16">
        <f t="shared" si="5"/>
        <v>59.049000000000014</v>
      </c>
      <c r="C16">
        <f t="shared" si="3"/>
        <v>468.559</v>
      </c>
      <c r="D16" s="20">
        <f t="shared" si="0"/>
        <v>0.4685589999999999</v>
      </c>
      <c r="H16">
        <v>5</v>
      </c>
      <c r="I16">
        <f t="shared" si="4"/>
        <v>59.049000000000014</v>
      </c>
      <c r="J16">
        <f t="shared" si="1"/>
        <v>368.559</v>
      </c>
      <c r="K16" s="20">
        <f t="shared" si="2"/>
        <v>0.40950999999999993</v>
      </c>
    </row>
    <row r="17" spans="1:11" ht="12">
      <c r="A17">
        <v>6</v>
      </c>
      <c r="B17">
        <f t="shared" si="5"/>
        <v>53.144100000000016</v>
      </c>
      <c r="C17">
        <f t="shared" si="3"/>
        <v>521.7031000000001</v>
      </c>
      <c r="D17" s="20">
        <f t="shared" si="0"/>
        <v>0.5217031</v>
      </c>
      <c r="H17">
        <v>6</v>
      </c>
      <c r="I17">
        <f t="shared" si="4"/>
        <v>53.144100000000016</v>
      </c>
      <c r="J17">
        <f t="shared" si="1"/>
        <v>421.70310000000006</v>
      </c>
      <c r="K17" s="20">
        <f t="shared" si="2"/>
        <v>0.46855899999999995</v>
      </c>
    </row>
    <row r="18" spans="1:11" ht="12">
      <c r="A18">
        <v>7</v>
      </c>
      <c r="B18">
        <f t="shared" si="5"/>
        <v>47.829690000000014</v>
      </c>
      <c r="C18">
        <f t="shared" si="3"/>
        <v>569.5327900000001</v>
      </c>
      <c r="D18" s="20">
        <f t="shared" si="0"/>
        <v>0.56953279</v>
      </c>
      <c r="H18">
        <v>7</v>
      </c>
      <c r="I18">
        <f t="shared" si="4"/>
        <v>47.829690000000014</v>
      </c>
      <c r="J18">
        <f t="shared" si="1"/>
        <v>469.5327900000001</v>
      </c>
      <c r="K18" s="20">
        <f t="shared" si="2"/>
        <v>0.5217031</v>
      </c>
    </row>
    <row r="19" spans="1:11" ht="12">
      <c r="A19">
        <v>8</v>
      </c>
      <c r="B19">
        <f t="shared" si="5"/>
        <v>43.04672100000001</v>
      </c>
      <c r="C19">
        <f t="shared" si="3"/>
        <v>612.5795110000001</v>
      </c>
      <c r="D19" s="20">
        <f t="shared" si="0"/>
        <v>0.612579511</v>
      </c>
      <c r="H19">
        <v>8</v>
      </c>
      <c r="I19">
        <f aca="true" t="shared" si="6" ref="I19:I61">$B$7*I18</f>
        <v>43.04672100000001</v>
      </c>
      <c r="J19">
        <f aca="true" t="shared" si="7" ref="J19:J61">I19+J18</f>
        <v>512.5795110000001</v>
      </c>
      <c r="K19" s="20">
        <f t="shared" si="2"/>
        <v>0.56953279</v>
      </c>
    </row>
    <row r="20" spans="1:11" ht="12">
      <c r="A20">
        <v>9</v>
      </c>
      <c r="B20">
        <f t="shared" si="5"/>
        <v>38.742048900000015</v>
      </c>
      <c r="C20">
        <f t="shared" si="3"/>
        <v>651.3215599000001</v>
      </c>
      <c r="D20" s="20">
        <f t="shared" si="0"/>
        <v>0.6513215599</v>
      </c>
      <c r="H20">
        <v>9</v>
      </c>
      <c r="I20">
        <f t="shared" si="6"/>
        <v>38.742048900000015</v>
      </c>
      <c r="J20">
        <f t="shared" si="7"/>
        <v>551.3215599000001</v>
      </c>
      <c r="K20" s="20">
        <f t="shared" si="2"/>
        <v>0.612579511</v>
      </c>
    </row>
    <row r="21" spans="1:11" ht="12">
      <c r="A21">
        <v>10</v>
      </c>
      <c r="B21">
        <f t="shared" si="5"/>
        <v>34.86784401000001</v>
      </c>
      <c r="C21">
        <f t="shared" si="3"/>
        <v>686.1894039100001</v>
      </c>
      <c r="D21" s="20">
        <f t="shared" si="0"/>
        <v>0.6861894039099999</v>
      </c>
      <c r="H21">
        <v>10</v>
      </c>
      <c r="I21">
        <f t="shared" si="6"/>
        <v>34.86784401000001</v>
      </c>
      <c r="J21">
        <f t="shared" si="7"/>
        <v>586.1894039100001</v>
      </c>
      <c r="K21" s="20">
        <f t="shared" si="2"/>
        <v>0.6513215599</v>
      </c>
    </row>
    <row r="22" spans="1:11" ht="12">
      <c r="A22">
        <v>11</v>
      </c>
      <c r="B22">
        <f t="shared" si="5"/>
        <v>31.381059609000012</v>
      </c>
      <c r="C22">
        <f t="shared" si="3"/>
        <v>717.5704635190001</v>
      </c>
      <c r="D22" s="20">
        <f t="shared" si="0"/>
        <v>0.7175704635189999</v>
      </c>
      <c r="H22">
        <v>11</v>
      </c>
      <c r="I22">
        <f t="shared" si="6"/>
        <v>31.381059609000012</v>
      </c>
      <c r="J22">
        <f t="shared" si="7"/>
        <v>617.5704635190001</v>
      </c>
      <c r="K22" s="20">
        <f t="shared" si="2"/>
        <v>0.6861894039099999</v>
      </c>
    </row>
    <row r="23" spans="1:11" ht="12">
      <c r="A23">
        <v>12</v>
      </c>
      <c r="B23">
        <f t="shared" si="5"/>
        <v>28.242953648100013</v>
      </c>
      <c r="C23">
        <f t="shared" si="3"/>
        <v>745.8134171671002</v>
      </c>
      <c r="D23" s="20">
        <f t="shared" si="0"/>
        <v>0.7458134171671</v>
      </c>
      <c r="H23">
        <v>12</v>
      </c>
      <c r="I23">
        <f t="shared" si="6"/>
        <v>28.242953648100013</v>
      </c>
      <c r="J23">
        <f t="shared" si="7"/>
        <v>645.8134171671002</v>
      </c>
      <c r="K23" s="20">
        <f t="shared" si="2"/>
        <v>0.717570463519</v>
      </c>
    </row>
    <row r="24" spans="1:11" ht="12">
      <c r="A24">
        <v>13</v>
      </c>
      <c r="B24">
        <f t="shared" si="5"/>
        <v>25.41865828329001</v>
      </c>
      <c r="C24">
        <f t="shared" si="3"/>
        <v>771.2320754503902</v>
      </c>
      <c r="D24" s="20">
        <f t="shared" si="0"/>
        <v>0.7712320754503901</v>
      </c>
      <c r="H24">
        <v>13</v>
      </c>
      <c r="I24">
        <f t="shared" si="6"/>
        <v>25.41865828329001</v>
      </c>
      <c r="J24">
        <f t="shared" si="7"/>
        <v>671.2320754503902</v>
      </c>
      <c r="K24" s="20">
        <f t="shared" si="2"/>
        <v>0.7458134171671</v>
      </c>
    </row>
    <row r="25" spans="1:11" ht="12">
      <c r="A25">
        <v>14</v>
      </c>
      <c r="B25">
        <f t="shared" si="5"/>
        <v>22.87679245496101</v>
      </c>
      <c r="C25">
        <f t="shared" si="3"/>
        <v>794.1088679053512</v>
      </c>
      <c r="D25" s="20">
        <f t="shared" si="0"/>
        <v>0.794108867905351</v>
      </c>
      <c r="H25">
        <v>14</v>
      </c>
      <c r="I25">
        <f t="shared" si="6"/>
        <v>22.87679245496101</v>
      </c>
      <c r="J25">
        <f t="shared" si="7"/>
        <v>694.1088679053512</v>
      </c>
      <c r="K25" s="20">
        <f t="shared" si="2"/>
        <v>0.77123207545039</v>
      </c>
    </row>
    <row r="26" spans="1:11" ht="12">
      <c r="A26">
        <v>15</v>
      </c>
      <c r="B26">
        <f t="shared" si="5"/>
        <v>20.58911320946491</v>
      </c>
      <c r="C26">
        <f t="shared" si="3"/>
        <v>814.6979811148161</v>
      </c>
      <c r="D26" s="20">
        <f t="shared" si="0"/>
        <v>0.814697981114816</v>
      </c>
      <c r="H26">
        <v>15</v>
      </c>
      <c r="I26">
        <f t="shared" si="6"/>
        <v>20.58911320946491</v>
      </c>
      <c r="J26">
        <f t="shared" si="7"/>
        <v>714.6979811148161</v>
      </c>
      <c r="K26" s="20">
        <f t="shared" si="2"/>
        <v>0.7941088679053511</v>
      </c>
    </row>
    <row r="27" spans="1:11" ht="12">
      <c r="A27">
        <v>16</v>
      </c>
      <c r="B27">
        <f t="shared" si="5"/>
        <v>18.53020188851842</v>
      </c>
      <c r="C27">
        <f t="shared" si="3"/>
        <v>833.2281830033345</v>
      </c>
      <c r="D27" s="20">
        <f t="shared" si="0"/>
        <v>0.8332281830033343</v>
      </c>
      <c r="H27">
        <v>16</v>
      </c>
      <c r="I27">
        <f t="shared" si="6"/>
        <v>18.53020188851842</v>
      </c>
      <c r="J27">
        <f t="shared" si="7"/>
        <v>733.2281830033345</v>
      </c>
      <c r="K27" s="20">
        <f t="shared" si="2"/>
        <v>0.814697981114816</v>
      </c>
    </row>
    <row r="28" spans="1:11" ht="12">
      <c r="A28">
        <v>17</v>
      </c>
      <c r="B28">
        <f t="shared" si="5"/>
        <v>16.67718169966658</v>
      </c>
      <c r="C28">
        <f t="shared" si="3"/>
        <v>849.905364703001</v>
      </c>
      <c r="D28" s="20">
        <f t="shared" si="0"/>
        <v>0.8499053647030008</v>
      </c>
      <c r="H28">
        <v>17</v>
      </c>
      <c r="I28">
        <f t="shared" si="6"/>
        <v>16.67718169966658</v>
      </c>
      <c r="J28">
        <f t="shared" si="7"/>
        <v>749.905364703001</v>
      </c>
      <c r="K28" s="20">
        <f t="shared" si="2"/>
        <v>0.8332281830033343</v>
      </c>
    </row>
    <row r="29" spans="1:11" ht="12">
      <c r="A29">
        <v>18</v>
      </c>
      <c r="B29">
        <f t="shared" si="5"/>
        <v>15.009463529699921</v>
      </c>
      <c r="C29">
        <f t="shared" si="3"/>
        <v>864.914828232701</v>
      </c>
      <c r="D29" s="20">
        <f t="shared" si="0"/>
        <v>0.8649148282327008</v>
      </c>
      <c r="H29">
        <v>18</v>
      </c>
      <c r="I29">
        <f t="shared" si="6"/>
        <v>15.009463529699921</v>
      </c>
      <c r="J29">
        <f t="shared" si="7"/>
        <v>764.914828232701</v>
      </c>
      <c r="K29" s="20">
        <f t="shared" si="2"/>
        <v>0.8499053647030009</v>
      </c>
    </row>
    <row r="30" spans="1:11" ht="12">
      <c r="A30">
        <v>19</v>
      </c>
      <c r="B30">
        <f t="shared" si="5"/>
        <v>13.50851717672993</v>
      </c>
      <c r="C30">
        <f t="shared" si="3"/>
        <v>878.4233454094309</v>
      </c>
      <c r="D30" s="20">
        <f t="shared" si="0"/>
        <v>0.8784233454094307</v>
      </c>
      <c r="H30">
        <v>19</v>
      </c>
      <c r="I30">
        <f t="shared" si="6"/>
        <v>13.50851717672993</v>
      </c>
      <c r="J30">
        <f t="shared" si="7"/>
        <v>778.4233454094309</v>
      </c>
      <c r="K30" s="20">
        <f t="shared" si="2"/>
        <v>0.8649148282327008</v>
      </c>
    </row>
    <row r="31" spans="1:11" ht="12">
      <c r="A31">
        <v>20</v>
      </c>
      <c r="B31">
        <f t="shared" si="5"/>
        <v>12.157665459056936</v>
      </c>
      <c r="C31">
        <f t="shared" si="3"/>
        <v>890.5810108684879</v>
      </c>
      <c r="D31" s="20">
        <f t="shared" si="0"/>
        <v>0.8905810108684876</v>
      </c>
      <c r="H31">
        <v>20</v>
      </c>
      <c r="I31">
        <f t="shared" si="6"/>
        <v>12.157665459056936</v>
      </c>
      <c r="J31">
        <f t="shared" si="7"/>
        <v>790.5810108684879</v>
      </c>
      <c r="K31" s="20">
        <f t="shared" si="2"/>
        <v>0.8784233454094307</v>
      </c>
    </row>
    <row r="32" spans="1:11" ht="12">
      <c r="A32">
        <v>21</v>
      </c>
      <c r="B32">
        <f t="shared" si="5"/>
        <v>10.941898913151244</v>
      </c>
      <c r="C32">
        <f t="shared" si="3"/>
        <v>901.5229097816391</v>
      </c>
      <c r="D32" s="20">
        <f t="shared" si="0"/>
        <v>0.9015229097816388</v>
      </c>
      <c r="H32">
        <v>21</v>
      </c>
      <c r="I32">
        <f t="shared" si="6"/>
        <v>10.941898913151244</v>
      </c>
      <c r="J32">
        <f t="shared" si="7"/>
        <v>801.5229097816391</v>
      </c>
      <c r="K32" s="20">
        <f t="shared" si="2"/>
        <v>0.8905810108684876</v>
      </c>
    </row>
    <row r="33" spans="1:11" ht="12">
      <c r="A33">
        <v>22</v>
      </c>
      <c r="B33">
        <f t="shared" si="5"/>
        <v>9.847709021836119</v>
      </c>
      <c r="C33">
        <f t="shared" si="3"/>
        <v>911.3706188034752</v>
      </c>
      <c r="D33" s="20">
        <f t="shared" si="0"/>
        <v>0.9113706188034749</v>
      </c>
      <c r="H33">
        <v>22</v>
      </c>
      <c r="I33">
        <f t="shared" si="6"/>
        <v>9.847709021836119</v>
      </c>
      <c r="J33">
        <f t="shared" si="7"/>
        <v>811.3706188034752</v>
      </c>
      <c r="K33" s="20">
        <f t="shared" si="2"/>
        <v>0.9015229097816388</v>
      </c>
    </row>
    <row r="34" spans="1:11" ht="12">
      <c r="A34">
        <v>23</v>
      </c>
      <c r="B34">
        <f t="shared" si="5"/>
        <v>8.862938119652506</v>
      </c>
      <c r="C34">
        <f t="shared" si="3"/>
        <v>920.2335569231277</v>
      </c>
      <c r="D34" s="20">
        <f t="shared" si="0"/>
        <v>0.9202335569231275</v>
      </c>
      <c r="H34">
        <v>23</v>
      </c>
      <c r="I34">
        <f t="shared" si="6"/>
        <v>8.862938119652506</v>
      </c>
      <c r="J34">
        <f t="shared" si="7"/>
        <v>820.2335569231277</v>
      </c>
      <c r="K34" s="20">
        <f t="shared" si="2"/>
        <v>0.911370618803475</v>
      </c>
    </row>
    <row r="35" spans="1:11" ht="12">
      <c r="A35">
        <v>24</v>
      </c>
      <c r="B35">
        <f t="shared" si="5"/>
        <v>7.9766443076872555</v>
      </c>
      <c r="C35">
        <f t="shared" si="3"/>
        <v>928.210201230815</v>
      </c>
      <c r="D35" s="20">
        <f t="shared" si="0"/>
        <v>0.9282102012308148</v>
      </c>
      <c r="H35">
        <v>24</v>
      </c>
      <c r="I35">
        <f t="shared" si="6"/>
        <v>7.9766443076872555</v>
      </c>
      <c r="J35">
        <f t="shared" si="7"/>
        <v>828.210201230815</v>
      </c>
      <c r="K35" s="20">
        <f t="shared" si="2"/>
        <v>0.9202335569231275</v>
      </c>
    </row>
    <row r="36" spans="1:11" ht="12">
      <c r="A36">
        <v>25</v>
      </c>
      <c r="B36">
        <f t="shared" si="5"/>
        <v>7.17897987691853</v>
      </c>
      <c r="C36">
        <f t="shared" si="3"/>
        <v>935.3891811077335</v>
      </c>
      <c r="D36" s="20">
        <f t="shared" si="0"/>
        <v>0.9353891811077333</v>
      </c>
      <c r="H36">
        <v>25</v>
      </c>
      <c r="I36">
        <f t="shared" si="6"/>
        <v>7.17897987691853</v>
      </c>
      <c r="J36">
        <f t="shared" si="7"/>
        <v>835.3891811077335</v>
      </c>
      <c r="K36" s="20">
        <f t="shared" si="2"/>
        <v>0.9282102012308148</v>
      </c>
    </row>
    <row r="37" spans="1:11" ht="12">
      <c r="A37">
        <v>26</v>
      </c>
      <c r="B37">
        <f t="shared" si="5"/>
        <v>6.461081889226677</v>
      </c>
      <c r="C37">
        <f t="shared" si="3"/>
        <v>941.8502629969602</v>
      </c>
      <c r="D37" s="20">
        <f t="shared" si="0"/>
        <v>0.94185026299696</v>
      </c>
      <c r="H37">
        <v>26</v>
      </c>
      <c r="I37">
        <f t="shared" si="6"/>
        <v>6.461081889226677</v>
      </c>
      <c r="J37">
        <f t="shared" si="7"/>
        <v>841.8502629969602</v>
      </c>
      <c r="K37" s="20">
        <f t="shared" si="2"/>
        <v>0.9353891811077333</v>
      </c>
    </row>
    <row r="38" spans="1:11" ht="12">
      <c r="A38">
        <v>27</v>
      </c>
      <c r="B38">
        <f t="shared" si="5"/>
        <v>5.81497370030401</v>
      </c>
      <c r="C38">
        <f t="shared" si="3"/>
        <v>947.6652366972642</v>
      </c>
      <c r="D38" s="20">
        <f t="shared" si="0"/>
        <v>0.947665236697264</v>
      </c>
      <c r="H38">
        <v>27</v>
      </c>
      <c r="I38">
        <f t="shared" si="6"/>
        <v>5.81497370030401</v>
      </c>
      <c r="J38">
        <f t="shared" si="7"/>
        <v>847.6652366972642</v>
      </c>
      <c r="K38" s="20">
        <f t="shared" si="2"/>
        <v>0.94185026299696</v>
      </c>
    </row>
    <row r="39" spans="1:11" ht="12">
      <c r="A39">
        <v>28</v>
      </c>
      <c r="B39">
        <f aca="true" t="shared" si="8" ref="B39:B61">$B$7*B38</f>
        <v>5.233476330273609</v>
      </c>
      <c r="C39">
        <f t="shared" si="3"/>
        <v>952.8987130275377</v>
      </c>
      <c r="D39" s="20">
        <f t="shared" si="0"/>
        <v>0.9528987130275375</v>
      </c>
      <c r="H39">
        <v>28</v>
      </c>
      <c r="I39">
        <f t="shared" si="6"/>
        <v>5.233476330273609</v>
      </c>
      <c r="J39">
        <f t="shared" si="7"/>
        <v>852.8987130275377</v>
      </c>
      <c r="K39" s="20">
        <f t="shared" si="2"/>
        <v>0.9476652366972639</v>
      </c>
    </row>
    <row r="40" spans="1:11" ht="12">
      <c r="A40">
        <v>29</v>
      </c>
      <c r="B40">
        <f t="shared" si="8"/>
        <v>4.710128697246248</v>
      </c>
      <c r="C40">
        <f t="shared" si="3"/>
        <v>957.6088417247839</v>
      </c>
      <c r="D40" s="20">
        <f t="shared" si="0"/>
        <v>0.9576088417247837</v>
      </c>
      <c r="H40">
        <v>29</v>
      </c>
      <c r="I40">
        <f t="shared" si="6"/>
        <v>4.710128697246248</v>
      </c>
      <c r="J40">
        <f t="shared" si="7"/>
        <v>857.6088417247839</v>
      </c>
      <c r="K40" s="20">
        <f t="shared" si="2"/>
        <v>0.9528987130275375</v>
      </c>
    </row>
    <row r="41" spans="1:11" ht="12">
      <c r="A41">
        <v>30</v>
      </c>
      <c r="B41">
        <f t="shared" si="8"/>
        <v>4.239115827521624</v>
      </c>
      <c r="C41">
        <f t="shared" si="3"/>
        <v>961.8479575523055</v>
      </c>
      <c r="D41" s="20">
        <f t="shared" si="0"/>
        <v>0.9618479575523052</v>
      </c>
      <c r="H41">
        <v>30</v>
      </c>
      <c r="I41">
        <f t="shared" si="6"/>
        <v>4.239115827521624</v>
      </c>
      <c r="J41">
        <f t="shared" si="7"/>
        <v>861.8479575523055</v>
      </c>
      <c r="K41" s="20">
        <f t="shared" si="2"/>
        <v>0.9576088417247837</v>
      </c>
    </row>
    <row r="42" spans="1:11" ht="12">
      <c r="A42">
        <v>31</v>
      </c>
      <c r="B42">
        <f t="shared" si="8"/>
        <v>3.815204244769461</v>
      </c>
      <c r="C42">
        <f t="shared" si="3"/>
        <v>965.663161797075</v>
      </c>
      <c r="D42" s="20">
        <f t="shared" si="0"/>
        <v>0.9656631617970748</v>
      </c>
      <c r="H42">
        <v>31</v>
      </c>
      <c r="I42">
        <f t="shared" si="6"/>
        <v>3.815204244769461</v>
      </c>
      <c r="J42">
        <f t="shared" si="7"/>
        <v>865.663161797075</v>
      </c>
      <c r="K42" s="20">
        <f t="shared" si="2"/>
        <v>0.9618479575523052</v>
      </c>
    </row>
    <row r="43" spans="1:11" ht="12">
      <c r="A43">
        <v>32</v>
      </c>
      <c r="B43">
        <f t="shared" si="8"/>
        <v>3.433683820292515</v>
      </c>
      <c r="C43">
        <f t="shared" si="3"/>
        <v>969.0968456173675</v>
      </c>
      <c r="D43" s="20">
        <f t="shared" si="0"/>
        <v>0.9690968456173673</v>
      </c>
      <c r="H43">
        <v>32</v>
      </c>
      <c r="I43">
        <f t="shared" si="6"/>
        <v>3.433683820292515</v>
      </c>
      <c r="J43">
        <f t="shared" si="7"/>
        <v>869.0968456173675</v>
      </c>
      <c r="K43" s="20">
        <f t="shared" si="2"/>
        <v>0.9656631617970748</v>
      </c>
    </row>
    <row r="44" spans="1:11" ht="12">
      <c r="A44">
        <v>33</v>
      </c>
      <c r="B44">
        <f t="shared" si="8"/>
        <v>3.090315438263264</v>
      </c>
      <c r="C44">
        <f t="shared" si="3"/>
        <v>972.1871610556308</v>
      </c>
      <c r="D44" s="20">
        <f t="shared" si="0"/>
        <v>0.9721871610556305</v>
      </c>
      <c r="H44">
        <v>33</v>
      </c>
      <c r="I44">
        <f t="shared" si="6"/>
        <v>3.090315438263264</v>
      </c>
      <c r="J44">
        <f t="shared" si="7"/>
        <v>872.1871610556308</v>
      </c>
      <c r="K44" s="20">
        <f t="shared" si="2"/>
        <v>0.9690968456173673</v>
      </c>
    </row>
    <row r="45" spans="1:11" ht="12">
      <c r="A45">
        <v>34</v>
      </c>
      <c r="B45">
        <f t="shared" si="8"/>
        <v>2.7812838944369376</v>
      </c>
      <c r="C45">
        <f t="shared" si="3"/>
        <v>974.9684449500677</v>
      </c>
      <c r="D45" s="20">
        <f t="shared" si="0"/>
        <v>0.9749684449500675</v>
      </c>
      <c r="H45">
        <v>34</v>
      </c>
      <c r="I45">
        <f t="shared" si="6"/>
        <v>2.7812838944369376</v>
      </c>
      <c r="J45">
        <f t="shared" si="7"/>
        <v>874.9684449500677</v>
      </c>
      <c r="K45" s="20">
        <f t="shared" si="2"/>
        <v>0.9721871610556305</v>
      </c>
    </row>
    <row r="46" spans="1:11" ht="12">
      <c r="A46">
        <v>35</v>
      </c>
      <c r="B46">
        <f t="shared" si="8"/>
        <v>2.5031555049932437</v>
      </c>
      <c r="C46">
        <f t="shared" si="3"/>
        <v>977.471600455061</v>
      </c>
      <c r="D46" s="20">
        <f t="shared" si="0"/>
        <v>0.9774716004550608</v>
      </c>
      <c r="H46">
        <v>35</v>
      </c>
      <c r="I46">
        <f t="shared" si="6"/>
        <v>2.5031555049932437</v>
      </c>
      <c r="J46">
        <f t="shared" si="7"/>
        <v>877.471600455061</v>
      </c>
      <c r="K46" s="20">
        <f t="shared" si="2"/>
        <v>0.9749684449500675</v>
      </c>
    </row>
    <row r="47" spans="1:11" ht="12">
      <c r="A47">
        <v>36</v>
      </c>
      <c r="B47">
        <f t="shared" si="8"/>
        <v>2.2528399544939193</v>
      </c>
      <c r="C47">
        <f t="shared" si="3"/>
        <v>979.7244404095549</v>
      </c>
      <c r="D47" s="20">
        <f t="shared" si="0"/>
        <v>0.9797244404095546</v>
      </c>
      <c r="H47">
        <v>36</v>
      </c>
      <c r="I47">
        <f t="shared" si="6"/>
        <v>2.2528399544939193</v>
      </c>
      <c r="J47">
        <f t="shared" si="7"/>
        <v>879.7244404095549</v>
      </c>
      <c r="K47" s="20">
        <f t="shared" si="2"/>
        <v>0.9774716004550608</v>
      </c>
    </row>
    <row r="48" spans="1:11" ht="12">
      <c r="A48">
        <v>37</v>
      </c>
      <c r="B48">
        <f t="shared" si="8"/>
        <v>2.0275559590445273</v>
      </c>
      <c r="C48">
        <f t="shared" si="3"/>
        <v>981.7519963685994</v>
      </c>
      <c r="D48" s="20">
        <f t="shared" si="0"/>
        <v>0.9817519963685992</v>
      </c>
      <c r="H48">
        <v>37</v>
      </c>
      <c r="I48">
        <f t="shared" si="6"/>
        <v>2.0275559590445273</v>
      </c>
      <c r="J48">
        <f t="shared" si="7"/>
        <v>881.7519963685994</v>
      </c>
      <c r="K48" s="20">
        <f t="shared" si="2"/>
        <v>0.9797244404095546</v>
      </c>
    </row>
    <row r="49" spans="1:11" ht="12">
      <c r="A49">
        <v>38</v>
      </c>
      <c r="B49">
        <f t="shared" si="8"/>
        <v>1.8248003631400747</v>
      </c>
      <c r="C49">
        <f t="shared" si="3"/>
        <v>983.5767967317395</v>
      </c>
      <c r="D49" s="20">
        <f t="shared" si="0"/>
        <v>0.9835767967317393</v>
      </c>
      <c r="H49">
        <v>38</v>
      </c>
      <c r="I49">
        <f t="shared" si="6"/>
        <v>1.8248003631400747</v>
      </c>
      <c r="J49">
        <f t="shared" si="7"/>
        <v>883.5767967317395</v>
      </c>
      <c r="K49" s="20">
        <f t="shared" si="2"/>
        <v>0.9817519963685992</v>
      </c>
    </row>
    <row r="50" spans="1:11" ht="12">
      <c r="A50">
        <v>39</v>
      </c>
      <c r="B50">
        <f t="shared" si="8"/>
        <v>1.6423203268260673</v>
      </c>
      <c r="C50">
        <f t="shared" si="3"/>
        <v>985.2191170585655</v>
      </c>
      <c r="D50" s="20">
        <f t="shared" si="0"/>
        <v>0.9852191170585654</v>
      </c>
      <c r="H50">
        <v>39</v>
      </c>
      <c r="I50">
        <f t="shared" si="6"/>
        <v>1.6423203268260673</v>
      </c>
      <c r="J50">
        <f t="shared" si="7"/>
        <v>885.2191170585655</v>
      </c>
      <c r="K50" s="20">
        <f t="shared" si="2"/>
        <v>0.9835767967317393</v>
      </c>
    </row>
    <row r="51" spans="1:11" ht="12">
      <c r="A51">
        <v>40</v>
      </c>
      <c r="B51">
        <f t="shared" si="8"/>
        <v>1.4780882941434605</v>
      </c>
      <c r="C51">
        <f t="shared" si="3"/>
        <v>986.697205352709</v>
      </c>
      <c r="D51" s="20">
        <f t="shared" si="0"/>
        <v>0.9866972053527088</v>
      </c>
      <c r="H51">
        <v>40</v>
      </c>
      <c r="I51">
        <f t="shared" si="6"/>
        <v>1.4780882941434605</v>
      </c>
      <c r="J51">
        <f t="shared" si="7"/>
        <v>886.697205352709</v>
      </c>
      <c r="K51" s="20">
        <f t="shared" si="2"/>
        <v>0.9852191170585654</v>
      </c>
    </row>
    <row r="52" spans="1:11" ht="12">
      <c r="A52">
        <v>41</v>
      </c>
      <c r="B52">
        <f t="shared" si="8"/>
        <v>1.3302794647291145</v>
      </c>
      <c r="C52">
        <f t="shared" si="3"/>
        <v>988.0274848174381</v>
      </c>
      <c r="D52" s="20">
        <f t="shared" si="0"/>
        <v>0.9880274848174379</v>
      </c>
      <c r="H52">
        <v>41</v>
      </c>
      <c r="I52">
        <f t="shared" si="6"/>
        <v>1.3302794647291145</v>
      </c>
      <c r="J52">
        <f t="shared" si="7"/>
        <v>888.0274848174381</v>
      </c>
      <c r="K52" s="20">
        <f t="shared" si="2"/>
        <v>0.9866972053527088</v>
      </c>
    </row>
    <row r="53" spans="1:11" ht="12">
      <c r="A53">
        <v>42</v>
      </c>
      <c r="B53">
        <f t="shared" si="8"/>
        <v>1.1972515182562031</v>
      </c>
      <c r="C53">
        <f t="shared" si="3"/>
        <v>989.2247363356943</v>
      </c>
      <c r="D53" s="20">
        <f t="shared" si="0"/>
        <v>0.9892247363356941</v>
      </c>
      <c r="H53">
        <v>42</v>
      </c>
      <c r="I53">
        <f t="shared" si="6"/>
        <v>1.1972515182562031</v>
      </c>
      <c r="J53">
        <f t="shared" si="7"/>
        <v>889.2247363356943</v>
      </c>
      <c r="K53" s="20">
        <f t="shared" si="2"/>
        <v>0.9880274848174379</v>
      </c>
    </row>
    <row r="54" spans="1:11" ht="12">
      <c r="A54">
        <v>43</v>
      </c>
      <c r="B54">
        <f t="shared" si="8"/>
        <v>1.0775263664305827</v>
      </c>
      <c r="C54">
        <f t="shared" si="3"/>
        <v>990.3022627021248</v>
      </c>
      <c r="D54" s="20">
        <f t="shared" si="0"/>
        <v>0.9903022627021246</v>
      </c>
      <c r="H54">
        <v>43</v>
      </c>
      <c r="I54">
        <f t="shared" si="6"/>
        <v>1.0775263664305827</v>
      </c>
      <c r="J54">
        <f t="shared" si="7"/>
        <v>890.3022627021248</v>
      </c>
      <c r="K54" s="20">
        <f t="shared" si="2"/>
        <v>0.989224736335694</v>
      </c>
    </row>
    <row r="55" spans="1:11" ht="12">
      <c r="A55">
        <v>44</v>
      </c>
      <c r="B55">
        <f t="shared" si="8"/>
        <v>0.9697737297875245</v>
      </c>
      <c r="C55">
        <f t="shared" si="3"/>
        <v>991.2720364319124</v>
      </c>
      <c r="D55" s="20">
        <f t="shared" si="0"/>
        <v>0.9912720364319122</v>
      </c>
      <c r="H55">
        <v>44</v>
      </c>
      <c r="I55">
        <f t="shared" si="6"/>
        <v>0.9697737297875245</v>
      </c>
      <c r="J55">
        <f t="shared" si="7"/>
        <v>891.2720364319124</v>
      </c>
      <c r="K55" s="20">
        <f t="shared" si="2"/>
        <v>0.9903022627021246</v>
      </c>
    </row>
    <row r="56" spans="1:11" ht="12">
      <c r="A56">
        <v>45</v>
      </c>
      <c r="B56">
        <f t="shared" si="8"/>
        <v>0.8727963568087721</v>
      </c>
      <c r="C56">
        <f t="shared" si="3"/>
        <v>992.1448327887211</v>
      </c>
      <c r="D56" s="20">
        <f t="shared" si="0"/>
        <v>0.9921448327887209</v>
      </c>
      <c r="H56">
        <v>45</v>
      </c>
      <c r="I56">
        <f t="shared" si="6"/>
        <v>0.8727963568087721</v>
      </c>
      <c r="J56">
        <f t="shared" si="7"/>
        <v>892.1448327887211</v>
      </c>
      <c r="K56" s="20">
        <f t="shared" si="2"/>
        <v>0.9912720364319121</v>
      </c>
    </row>
    <row r="57" spans="1:11" ht="12">
      <c r="A57">
        <v>46</v>
      </c>
      <c r="B57">
        <f t="shared" si="8"/>
        <v>0.785516721127895</v>
      </c>
      <c r="C57">
        <f t="shared" si="3"/>
        <v>992.9303495098491</v>
      </c>
      <c r="D57" s="20">
        <f t="shared" si="0"/>
        <v>0.9929303495098488</v>
      </c>
      <c r="H57">
        <v>46</v>
      </c>
      <c r="I57">
        <f t="shared" si="6"/>
        <v>0.785516721127895</v>
      </c>
      <c r="J57">
        <f t="shared" si="7"/>
        <v>892.9303495098491</v>
      </c>
      <c r="K57" s="20">
        <f t="shared" si="2"/>
        <v>0.9921448327887209</v>
      </c>
    </row>
    <row r="58" spans="1:11" ht="12">
      <c r="A58">
        <v>47</v>
      </c>
      <c r="B58">
        <f t="shared" si="8"/>
        <v>0.7069650490151055</v>
      </c>
      <c r="C58">
        <f t="shared" si="3"/>
        <v>993.6373145588642</v>
      </c>
      <c r="D58" s="20">
        <f t="shared" si="0"/>
        <v>0.993637314558864</v>
      </c>
      <c r="H58">
        <v>47</v>
      </c>
      <c r="I58">
        <f t="shared" si="6"/>
        <v>0.7069650490151055</v>
      </c>
      <c r="J58">
        <f t="shared" si="7"/>
        <v>893.6373145588642</v>
      </c>
      <c r="K58" s="20">
        <f t="shared" si="2"/>
        <v>0.9929303495098488</v>
      </c>
    </row>
    <row r="59" spans="1:11" ht="12">
      <c r="A59">
        <v>48</v>
      </c>
      <c r="B59">
        <f t="shared" si="8"/>
        <v>0.6362685441135949</v>
      </c>
      <c r="C59">
        <f t="shared" si="3"/>
        <v>994.2735831029778</v>
      </c>
      <c r="D59" s="20">
        <f t="shared" si="0"/>
        <v>0.9942735831029775</v>
      </c>
      <c r="H59">
        <v>48</v>
      </c>
      <c r="I59">
        <f t="shared" si="6"/>
        <v>0.6362685441135949</v>
      </c>
      <c r="J59">
        <f t="shared" si="7"/>
        <v>894.2735831029778</v>
      </c>
      <c r="K59" s="20">
        <f t="shared" si="2"/>
        <v>0.993637314558864</v>
      </c>
    </row>
    <row r="60" spans="1:11" ht="12">
      <c r="A60">
        <v>49</v>
      </c>
      <c r="B60">
        <f t="shared" si="8"/>
        <v>0.5726416897022354</v>
      </c>
      <c r="C60">
        <f t="shared" si="3"/>
        <v>994.84622479268</v>
      </c>
      <c r="D60" s="20">
        <f t="shared" si="0"/>
        <v>0.9948462247926798</v>
      </c>
      <c r="H60">
        <v>49</v>
      </c>
      <c r="I60">
        <f t="shared" si="6"/>
        <v>0.5726416897022354</v>
      </c>
      <c r="J60">
        <f t="shared" si="7"/>
        <v>894.84622479268</v>
      </c>
      <c r="K60" s="20">
        <f t="shared" si="2"/>
        <v>0.9942735831029775</v>
      </c>
    </row>
    <row r="61" spans="1:11" ht="12.75" thickBot="1">
      <c r="A61">
        <v>50</v>
      </c>
      <c r="B61" s="15">
        <f t="shared" si="8"/>
        <v>0.5153775207320118</v>
      </c>
      <c r="C61">
        <f t="shared" si="3"/>
        <v>995.361602313412</v>
      </c>
      <c r="D61" s="20">
        <f t="shared" si="0"/>
        <v>0.9953616023134119</v>
      </c>
      <c r="H61">
        <v>50</v>
      </c>
      <c r="I61" s="15">
        <f t="shared" si="6"/>
        <v>0.5153775207320118</v>
      </c>
      <c r="J61">
        <f t="shared" si="7"/>
        <v>895.361602313412</v>
      </c>
      <c r="K61" s="20">
        <f t="shared" si="2"/>
        <v>0.9948462247926798</v>
      </c>
    </row>
    <row r="62" spans="2:9" ht="12.75" thickTop="1">
      <c r="B62" s="16">
        <f>SUM(B11:B61)</f>
        <v>995.361602313412</v>
      </c>
      <c r="I62" s="16">
        <f>SUM(I11:I61)</f>
        <v>895.361602313412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Equation.DSMT4" shapeId="6509799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45"/>
  <sheetViews>
    <sheetView showGridLines="0" zoomScalePageLayoutView="0" workbookViewId="0" topLeftCell="A1">
      <selection activeCell="A6" sqref="A6"/>
    </sheetView>
  </sheetViews>
  <sheetFormatPr defaultColWidth="9.00390625" defaultRowHeight="12"/>
  <sheetData>
    <row r="1" ht="12">
      <c r="A1" s="66" t="s">
        <v>139</v>
      </c>
    </row>
    <row r="3" ht="12">
      <c r="A3" t="s">
        <v>140</v>
      </c>
    </row>
    <row r="18" ht="12">
      <c r="A18" t="s">
        <v>141</v>
      </c>
    </row>
    <row r="22" ht="12">
      <c r="A22" t="s">
        <v>142</v>
      </c>
    </row>
    <row r="23" ht="12">
      <c r="A23" t="s">
        <v>143</v>
      </c>
    </row>
    <row r="25" ht="13.5">
      <c r="A25" t="s">
        <v>144</v>
      </c>
    </row>
    <row r="37" ht="12">
      <c r="A37" t="s">
        <v>145</v>
      </c>
    </row>
    <row r="39" ht="13.5">
      <c r="A39" t="s">
        <v>146</v>
      </c>
    </row>
    <row r="41" ht="13.5">
      <c r="A41" t="s">
        <v>160</v>
      </c>
    </row>
    <row r="43" ht="13.5">
      <c r="A43" s="24" t="s">
        <v>161</v>
      </c>
    </row>
    <row r="44" ht="13.5">
      <c r="A44" t="s">
        <v>147</v>
      </c>
    </row>
    <row r="45" ht="13.5">
      <c r="A45" t="s">
        <v>148</v>
      </c>
    </row>
  </sheetData>
  <sheetProtection/>
  <printOptions/>
  <pageMargins left="0.7" right="0.7" top="0.75" bottom="0.75" header="0.3" footer="0.3"/>
  <pageSetup horizontalDpi="600" verticalDpi="600" orientation="portrait" r:id="rId5"/>
  <legacyDrawing r:id="rId4"/>
  <oleObjects>
    <oleObject progId="Equation.DSMT4" shapeId="48583347" r:id="rId1"/>
    <oleObject progId="Equation.DSMT4" shapeId="48599138" r:id="rId2"/>
    <oleObject progId="Equation.DSMT4" shapeId="49300024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5"/>
  <sheetViews>
    <sheetView zoomScalePageLayoutView="0" workbookViewId="0" topLeftCell="A1">
      <selection activeCell="A6" sqref="A6"/>
    </sheetView>
  </sheetViews>
  <sheetFormatPr defaultColWidth="9.00390625" defaultRowHeight="12"/>
  <sheetData>
    <row r="1" ht="12">
      <c r="A1">
        <v>1</v>
      </c>
    </row>
    <row r="2" ht="12">
      <c r="A2">
        <v>1</v>
      </c>
    </row>
    <row r="3" ht="12">
      <c r="A3">
        <v>1</v>
      </c>
    </row>
    <row r="4" ht="12">
      <c r="A4">
        <v>1</v>
      </c>
    </row>
    <row r="5" ht="12">
      <c r="A5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Changing G and T in the Keynesian Cross</dc:title>
  <dc:subject/>
  <dc:creator>Humberto Barreto</dc:creator>
  <cp:keywords/>
  <dc:description/>
  <cp:lastModifiedBy>Humberto Barreto</cp:lastModifiedBy>
  <cp:lastPrinted>2015-07-27T20:42:09Z</cp:lastPrinted>
  <dcterms:created xsi:type="dcterms:W3CDTF">1999-09-06T15:21:42Z</dcterms:created>
  <dcterms:modified xsi:type="dcterms:W3CDTF">2015-07-30T20:36:14Z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